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2\"/>
    </mc:Choice>
  </mc:AlternateContent>
  <xr:revisionPtr revIDLastSave="0" documentId="13_ncr:1_{47271B32-6E54-44E6-BD3E-6C2B92CD60F5}" xr6:coauthVersionLast="47" xr6:coauthVersionMax="47" xr10:uidLastSave="{00000000-0000-0000-0000-000000000000}"/>
  <bookViews>
    <workbookView xWindow="-120" yWindow="-120" windowWidth="29040" windowHeight="15720" xr2:uid="{4638AB83-6F93-40E9-8E30-147509565BE2}"/>
  </bookViews>
  <sheets>
    <sheet name="INDICADORES" sheetId="1" r:id="rId1"/>
  </sheets>
  <externalReferences>
    <externalReference r:id="rId2"/>
    <externalReference r:id="rId3"/>
  </externalReferences>
  <definedNames>
    <definedName name="Admin.">'[1]Gastos de Admin.'!$H$234</definedName>
    <definedName name="_xlnm.Extract">#REF!</definedName>
    <definedName name="Comerc.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_xlnm.Print_Titles" localSheetId="0">INDICADORES!$1:$6</definedName>
    <definedName name="Tot.Gastos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7" i="1" l="1"/>
  <c r="N217" i="1"/>
  <c r="M217" i="1"/>
  <c r="L217" i="1"/>
  <c r="K217" i="1"/>
  <c r="J217" i="1"/>
  <c r="I217" i="1"/>
  <c r="H217" i="1"/>
  <c r="G217" i="1"/>
  <c r="F217" i="1"/>
  <c r="E217" i="1"/>
  <c r="D217" i="1"/>
  <c r="D218" i="1" s="1"/>
  <c r="E218" i="1" s="1"/>
  <c r="F218" i="1" s="1"/>
  <c r="G218" i="1" s="1"/>
  <c r="H218" i="1" s="1"/>
  <c r="I218" i="1" s="1"/>
  <c r="J218" i="1" s="1"/>
  <c r="K218" i="1" s="1"/>
  <c r="L218" i="1" s="1"/>
  <c r="M218" i="1" s="1"/>
  <c r="N218" i="1" s="1"/>
  <c r="O218" i="1" s="1"/>
  <c r="L216" i="1"/>
  <c r="L214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O210" i="1"/>
  <c r="O214" i="1" s="1"/>
  <c r="N210" i="1"/>
  <c r="N214" i="1" s="1"/>
  <c r="M210" i="1"/>
  <c r="M214" i="1" s="1"/>
  <c r="L210" i="1"/>
  <c r="K210" i="1"/>
  <c r="K214" i="1" s="1"/>
  <c r="J210" i="1"/>
  <c r="J214" i="1" s="1"/>
  <c r="I210" i="1"/>
  <c r="I214" i="1" s="1"/>
  <c r="H210" i="1"/>
  <c r="H214" i="1" s="1"/>
  <c r="G210" i="1"/>
  <c r="G214" i="1" s="1"/>
  <c r="F210" i="1"/>
  <c r="F214" i="1" s="1"/>
  <c r="E210" i="1"/>
  <c r="E214" i="1" s="1"/>
  <c r="D210" i="1"/>
  <c r="D214" i="1" s="1"/>
  <c r="L209" i="1"/>
  <c r="L213" i="1" s="1"/>
  <c r="L215" i="1" s="1"/>
  <c r="O205" i="1"/>
  <c r="O207" i="1" s="1"/>
  <c r="O208" i="1" s="1"/>
  <c r="N205" i="1"/>
  <c r="N211" i="1" s="1"/>
  <c r="M205" i="1"/>
  <c r="M207" i="1" s="1"/>
  <c r="M208" i="1" s="1"/>
  <c r="L205" i="1"/>
  <c r="L211" i="1" s="1"/>
  <c r="K205" i="1"/>
  <c r="K207" i="1" s="1"/>
  <c r="K208" i="1" s="1"/>
  <c r="J205" i="1"/>
  <c r="J207" i="1" s="1"/>
  <c r="J208" i="1" s="1"/>
  <c r="I205" i="1"/>
  <c r="I207" i="1" s="1"/>
  <c r="I208" i="1" s="1"/>
  <c r="H205" i="1"/>
  <c r="H207" i="1" s="1"/>
  <c r="H208" i="1" s="1"/>
  <c r="G205" i="1"/>
  <c r="G207" i="1" s="1"/>
  <c r="G208" i="1" s="1"/>
  <c r="F205" i="1"/>
  <c r="F211" i="1" s="1"/>
  <c r="E205" i="1"/>
  <c r="E211" i="1" s="1"/>
  <c r="D205" i="1"/>
  <c r="D211" i="1" s="1"/>
  <c r="K204" i="1"/>
  <c r="F204" i="1"/>
  <c r="D204" i="1"/>
  <c r="N203" i="1"/>
  <c r="N204" i="1" s="1"/>
  <c r="L203" i="1"/>
  <c r="L204" i="1" s="1"/>
  <c r="F203" i="1"/>
  <c r="E203" i="1"/>
  <c r="E204" i="1" s="1"/>
  <c r="D203" i="1"/>
  <c r="O201" i="1"/>
  <c r="O211" i="1" s="1"/>
  <c r="N201" i="1"/>
  <c r="M201" i="1"/>
  <c r="M211" i="1" s="1"/>
  <c r="L201" i="1"/>
  <c r="K201" i="1"/>
  <c r="K211" i="1" s="1"/>
  <c r="J201" i="1"/>
  <c r="J203" i="1" s="1"/>
  <c r="J204" i="1" s="1"/>
  <c r="I201" i="1"/>
  <c r="I203" i="1" s="1"/>
  <c r="I204" i="1" s="1"/>
  <c r="H201" i="1"/>
  <c r="H203" i="1" s="1"/>
  <c r="H204" i="1" s="1"/>
  <c r="G201" i="1"/>
  <c r="G203" i="1" s="1"/>
  <c r="G204" i="1" s="1"/>
  <c r="O197" i="1"/>
  <c r="O199" i="1" s="1"/>
  <c r="O200" i="1" s="1"/>
  <c r="N197" i="1"/>
  <c r="N199" i="1" s="1"/>
  <c r="N200" i="1" s="1"/>
  <c r="M197" i="1"/>
  <c r="M199" i="1" s="1"/>
  <c r="M200" i="1" s="1"/>
  <c r="L197" i="1"/>
  <c r="L199" i="1" s="1"/>
  <c r="L200" i="1" s="1"/>
  <c r="K197" i="1"/>
  <c r="K199" i="1" s="1"/>
  <c r="K200" i="1" s="1"/>
  <c r="J197" i="1"/>
  <c r="J199" i="1" s="1"/>
  <c r="J200" i="1" s="1"/>
  <c r="I197" i="1"/>
  <c r="I199" i="1" s="1"/>
  <c r="I200" i="1" s="1"/>
  <c r="H197" i="1"/>
  <c r="H199" i="1" s="1"/>
  <c r="H200" i="1" s="1"/>
  <c r="G197" i="1"/>
  <c r="G199" i="1" s="1"/>
  <c r="G200" i="1" s="1"/>
  <c r="F197" i="1"/>
  <c r="F199" i="1" s="1"/>
  <c r="F200" i="1" s="1"/>
  <c r="E197" i="1"/>
  <c r="E199" i="1" s="1"/>
  <c r="E200" i="1" s="1"/>
  <c r="D197" i="1"/>
  <c r="D199" i="1" s="1"/>
  <c r="D200" i="1" s="1"/>
  <c r="O193" i="1"/>
  <c r="O209" i="1" s="1"/>
  <c r="N193" i="1"/>
  <c r="N209" i="1" s="1"/>
  <c r="M193" i="1"/>
  <c r="M209" i="1" s="1"/>
  <c r="L193" i="1"/>
  <c r="L195" i="1" s="1"/>
  <c r="L196" i="1" s="1"/>
  <c r="K193" i="1"/>
  <c r="K195" i="1" s="1"/>
  <c r="K196" i="1" s="1"/>
  <c r="J193" i="1"/>
  <c r="J195" i="1" s="1"/>
  <c r="J196" i="1" s="1"/>
  <c r="I193" i="1"/>
  <c r="I195" i="1" s="1"/>
  <c r="I196" i="1" s="1"/>
  <c r="H193" i="1"/>
  <c r="H195" i="1" s="1"/>
  <c r="H196" i="1" s="1"/>
  <c r="G193" i="1"/>
  <c r="G195" i="1" s="1"/>
  <c r="G196" i="1" s="1"/>
  <c r="F193" i="1"/>
  <c r="F195" i="1" s="1"/>
  <c r="F196" i="1" s="1"/>
  <c r="E193" i="1"/>
  <c r="E195" i="1" s="1"/>
  <c r="E196" i="1" s="1"/>
  <c r="D193" i="1"/>
  <c r="D195" i="1" s="1"/>
  <c r="D196" i="1" s="1"/>
  <c r="O192" i="1"/>
  <c r="N192" i="1"/>
  <c r="M192" i="1"/>
  <c r="L192" i="1"/>
  <c r="K192" i="1"/>
  <c r="J192" i="1"/>
  <c r="I192" i="1"/>
  <c r="H192" i="1"/>
  <c r="G192" i="1"/>
  <c r="F192" i="1"/>
  <c r="E192" i="1"/>
  <c r="D192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D191" i="1" s="1"/>
  <c r="E191" i="1" s="1"/>
  <c r="F191" i="1" s="1"/>
  <c r="G191" i="1" s="1"/>
  <c r="H191" i="1" s="1"/>
  <c r="I191" i="1" s="1"/>
  <c r="J191" i="1" s="1"/>
  <c r="K191" i="1" s="1"/>
  <c r="L191" i="1" s="1"/>
  <c r="M191" i="1" s="1"/>
  <c r="N191" i="1" s="1"/>
  <c r="O191" i="1" s="1"/>
  <c r="H188" i="1"/>
  <c r="I188" i="1" s="1"/>
  <c r="J188" i="1" s="1"/>
  <c r="K188" i="1" s="1"/>
  <c r="L188" i="1" s="1"/>
  <c r="M188" i="1" s="1"/>
  <c r="N188" i="1" s="1"/>
  <c r="O188" i="1" s="1"/>
  <c r="E188" i="1"/>
  <c r="F188" i="1" s="1"/>
  <c r="G188" i="1" s="1"/>
  <c r="O186" i="1"/>
  <c r="N186" i="1"/>
  <c r="M186" i="1"/>
  <c r="L186" i="1"/>
  <c r="K186" i="1"/>
  <c r="J186" i="1"/>
  <c r="I186" i="1"/>
  <c r="H186" i="1"/>
  <c r="G186" i="1"/>
  <c r="F186" i="1"/>
  <c r="E186" i="1"/>
  <c r="D186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O182" i="1"/>
  <c r="O184" i="1" s="1"/>
  <c r="N182" i="1"/>
  <c r="N184" i="1" s="1"/>
  <c r="M182" i="1"/>
  <c r="M184" i="1" s="1"/>
  <c r="L182" i="1"/>
  <c r="L184" i="1" s="1"/>
  <c r="K182" i="1"/>
  <c r="K184" i="1" s="1"/>
  <c r="J182" i="1"/>
  <c r="J184" i="1" s="1"/>
  <c r="I182" i="1"/>
  <c r="I184" i="1" s="1"/>
  <c r="H182" i="1"/>
  <c r="H184" i="1" s="1"/>
  <c r="G182" i="1"/>
  <c r="G184" i="1" s="1"/>
  <c r="F182" i="1"/>
  <c r="F184" i="1" s="1"/>
  <c r="E182" i="1"/>
  <c r="E184" i="1" s="1"/>
  <c r="D182" i="1"/>
  <c r="D184" i="1" s="1"/>
  <c r="G179" i="1"/>
  <c r="O178" i="1"/>
  <c r="O179" i="1" s="1"/>
  <c r="N178" i="1"/>
  <c r="N179" i="1" s="1"/>
  <c r="M178" i="1"/>
  <c r="M179" i="1" s="1"/>
  <c r="L178" i="1"/>
  <c r="L179" i="1" s="1"/>
  <c r="K178" i="1"/>
  <c r="K179" i="1" s="1"/>
  <c r="J178" i="1"/>
  <c r="J179" i="1" s="1"/>
  <c r="I178" i="1"/>
  <c r="I179" i="1" s="1"/>
  <c r="H178" i="1"/>
  <c r="H179" i="1" s="1"/>
  <c r="G178" i="1"/>
  <c r="F178" i="1"/>
  <c r="F179" i="1" s="1"/>
  <c r="E178" i="1"/>
  <c r="E179" i="1" s="1"/>
  <c r="D178" i="1"/>
  <c r="D179" i="1" s="1"/>
  <c r="O176" i="1"/>
  <c r="O177" i="1" s="1"/>
  <c r="N176" i="1"/>
  <c r="N177" i="1" s="1"/>
  <c r="M176" i="1"/>
  <c r="M177" i="1" s="1"/>
  <c r="L176" i="1"/>
  <c r="L177" i="1" s="1"/>
  <c r="K176" i="1"/>
  <c r="K177" i="1" s="1"/>
  <c r="J176" i="1"/>
  <c r="J177" i="1" s="1"/>
  <c r="I176" i="1"/>
  <c r="I177" i="1" s="1"/>
  <c r="H176" i="1"/>
  <c r="H177" i="1" s="1"/>
  <c r="G176" i="1"/>
  <c r="F176" i="1"/>
  <c r="F177" i="1" s="1"/>
  <c r="E176" i="1"/>
  <c r="E177" i="1" s="1"/>
  <c r="D176" i="1"/>
  <c r="D177" i="1" s="1"/>
  <c r="O174" i="1"/>
  <c r="O175" i="1" s="1"/>
  <c r="N174" i="1"/>
  <c r="N175" i="1" s="1"/>
  <c r="M174" i="1"/>
  <c r="M175" i="1" s="1"/>
  <c r="L174" i="1"/>
  <c r="L175" i="1" s="1"/>
  <c r="K174" i="1"/>
  <c r="K175" i="1" s="1"/>
  <c r="J174" i="1"/>
  <c r="J175" i="1" s="1"/>
  <c r="I174" i="1"/>
  <c r="I175" i="1" s="1"/>
  <c r="H174" i="1"/>
  <c r="H175" i="1" s="1"/>
  <c r="G174" i="1"/>
  <c r="G175" i="1" s="1"/>
  <c r="F174" i="1"/>
  <c r="F175" i="1" s="1"/>
  <c r="E174" i="1"/>
  <c r="E175" i="1" s="1"/>
  <c r="D174" i="1"/>
  <c r="D175" i="1" s="1"/>
  <c r="O173" i="1"/>
  <c r="O181" i="1" s="1"/>
  <c r="N173" i="1"/>
  <c r="N181" i="1" s="1"/>
  <c r="M173" i="1"/>
  <c r="M181" i="1" s="1"/>
  <c r="L173" i="1"/>
  <c r="L181" i="1" s="1"/>
  <c r="K173" i="1"/>
  <c r="K181" i="1" s="1"/>
  <c r="J173" i="1"/>
  <c r="J181" i="1" s="1"/>
  <c r="I173" i="1"/>
  <c r="I181" i="1" s="1"/>
  <c r="H173" i="1"/>
  <c r="H181" i="1" s="1"/>
  <c r="G173" i="1"/>
  <c r="G177" i="1" s="1"/>
  <c r="F173" i="1"/>
  <c r="F181" i="1" s="1"/>
  <c r="E173" i="1"/>
  <c r="E181" i="1" s="1"/>
  <c r="D173" i="1"/>
  <c r="D181" i="1" s="1"/>
  <c r="O171" i="1"/>
  <c r="O172" i="1" s="1"/>
  <c r="N171" i="1"/>
  <c r="N172" i="1" s="1"/>
  <c r="M171" i="1"/>
  <c r="M172" i="1" s="1"/>
  <c r="L171" i="1"/>
  <c r="L172" i="1" s="1"/>
  <c r="K171" i="1"/>
  <c r="K172" i="1" s="1"/>
  <c r="J171" i="1"/>
  <c r="J172" i="1" s="1"/>
  <c r="I171" i="1"/>
  <c r="I172" i="1" s="1"/>
  <c r="H171" i="1"/>
  <c r="H172" i="1" s="1"/>
  <c r="G171" i="1"/>
  <c r="G172" i="1" s="1"/>
  <c r="F171" i="1"/>
  <c r="F172" i="1" s="1"/>
  <c r="E171" i="1"/>
  <c r="E172" i="1" s="1"/>
  <c r="D171" i="1"/>
  <c r="D172" i="1" s="1"/>
  <c r="O169" i="1"/>
  <c r="N169" i="1"/>
  <c r="M169" i="1"/>
  <c r="L169" i="1"/>
  <c r="K169" i="1"/>
  <c r="J169" i="1"/>
  <c r="I169" i="1"/>
  <c r="H169" i="1"/>
  <c r="G169" i="1"/>
  <c r="F169" i="1"/>
  <c r="E169" i="1"/>
  <c r="D169" i="1"/>
  <c r="D170" i="1" s="1"/>
  <c r="E170" i="1" s="1"/>
  <c r="F170" i="1" s="1"/>
  <c r="G170" i="1" s="1"/>
  <c r="H170" i="1" s="1"/>
  <c r="I170" i="1" s="1"/>
  <c r="J170" i="1" s="1"/>
  <c r="K170" i="1" s="1"/>
  <c r="L170" i="1" s="1"/>
  <c r="M170" i="1" s="1"/>
  <c r="N170" i="1" s="1"/>
  <c r="O170" i="1" s="1"/>
  <c r="O166" i="1"/>
  <c r="N166" i="1"/>
  <c r="M166" i="1"/>
  <c r="L166" i="1"/>
  <c r="K166" i="1"/>
  <c r="J166" i="1"/>
  <c r="I166" i="1"/>
  <c r="H166" i="1"/>
  <c r="G166" i="1"/>
  <c r="F166" i="1"/>
  <c r="E166" i="1"/>
  <c r="D166" i="1"/>
  <c r="D167" i="1" s="1"/>
  <c r="O164" i="1"/>
  <c r="N164" i="1"/>
  <c r="M164" i="1"/>
  <c r="L164" i="1"/>
  <c r="K164" i="1"/>
  <c r="J164" i="1"/>
  <c r="I164" i="1"/>
  <c r="H164" i="1"/>
  <c r="G164" i="1"/>
  <c r="F164" i="1"/>
  <c r="E164" i="1"/>
  <c r="D164" i="1"/>
  <c r="D165" i="1" s="1"/>
  <c r="E165" i="1" s="1"/>
  <c r="F165" i="1" s="1"/>
  <c r="G165" i="1" s="1"/>
  <c r="H165" i="1" s="1"/>
  <c r="I165" i="1" s="1"/>
  <c r="J165" i="1" s="1"/>
  <c r="K165" i="1" s="1"/>
  <c r="L165" i="1" s="1"/>
  <c r="M165" i="1" s="1"/>
  <c r="N165" i="1" s="1"/>
  <c r="O165" i="1" s="1"/>
  <c r="O161" i="1"/>
  <c r="N161" i="1"/>
  <c r="N162" i="1" s="1"/>
  <c r="M161" i="1"/>
  <c r="M162" i="1" s="1"/>
  <c r="L161" i="1"/>
  <c r="K161" i="1"/>
  <c r="J161" i="1"/>
  <c r="I161" i="1"/>
  <c r="H161" i="1"/>
  <c r="G161" i="1"/>
  <c r="G162" i="1" s="1"/>
  <c r="F161" i="1"/>
  <c r="E161" i="1"/>
  <c r="D161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O156" i="1"/>
  <c r="O163" i="1" s="1"/>
  <c r="N156" i="1"/>
  <c r="N163" i="1" s="1"/>
  <c r="M156" i="1"/>
  <c r="M163" i="1" s="1"/>
  <c r="L156" i="1"/>
  <c r="L163" i="1" s="1"/>
  <c r="K156" i="1"/>
  <c r="K163" i="1" s="1"/>
  <c r="J156" i="1"/>
  <c r="J163" i="1" s="1"/>
  <c r="I156" i="1"/>
  <c r="I163" i="1" s="1"/>
  <c r="H156" i="1"/>
  <c r="H163" i="1" s="1"/>
  <c r="G156" i="1"/>
  <c r="G163" i="1" s="1"/>
  <c r="F156" i="1"/>
  <c r="F163" i="1" s="1"/>
  <c r="E156" i="1"/>
  <c r="E163" i="1" s="1"/>
  <c r="D156" i="1"/>
  <c r="D163" i="1" s="1"/>
  <c r="O155" i="1"/>
  <c r="N155" i="1"/>
  <c r="M155" i="1"/>
  <c r="L155" i="1"/>
  <c r="K155" i="1"/>
  <c r="J155" i="1"/>
  <c r="I155" i="1"/>
  <c r="H155" i="1"/>
  <c r="G155" i="1"/>
  <c r="F155" i="1"/>
  <c r="E155" i="1"/>
  <c r="D155" i="1"/>
  <c r="G154" i="1"/>
  <c r="E152" i="1"/>
  <c r="F152" i="1" s="1"/>
  <c r="G152" i="1" s="1"/>
  <c r="H152" i="1" s="1"/>
  <c r="I152" i="1" s="1"/>
  <c r="J152" i="1" s="1"/>
  <c r="K152" i="1" s="1"/>
  <c r="L152" i="1" s="1"/>
  <c r="M152" i="1" s="1"/>
  <c r="N152" i="1" s="1"/>
  <c r="O152" i="1" s="1"/>
  <c r="D152" i="1"/>
  <c r="E151" i="1"/>
  <c r="F151" i="1" s="1"/>
  <c r="D151" i="1"/>
  <c r="D150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E146" i="1"/>
  <c r="F146" i="1" s="1"/>
  <c r="G146" i="1" s="1"/>
  <c r="H146" i="1" s="1"/>
  <c r="I146" i="1" s="1"/>
  <c r="J146" i="1" s="1"/>
  <c r="K146" i="1" s="1"/>
  <c r="L146" i="1" s="1"/>
  <c r="M146" i="1" s="1"/>
  <c r="N146" i="1" s="1"/>
  <c r="O146" i="1" s="1"/>
  <c r="D146" i="1"/>
  <c r="E145" i="1"/>
  <c r="F145" i="1" s="1"/>
  <c r="D145" i="1"/>
  <c r="E144" i="1"/>
  <c r="D144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E140" i="1"/>
  <c r="F140" i="1" s="1"/>
  <c r="G140" i="1" s="1"/>
  <c r="H140" i="1" s="1"/>
  <c r="I140" i="1" s="1"/>
  <c r="J140" i="1" s="1"/>
  <c r="K140" i="1" s="1"/>
  <c r="L140" i="1" s="1"/>
  <c r="M140" i="1" s="1"/>
  <c r="N140" i="1" s="1"/>
  <c r="O140" i="1" s="1"/>
  <c r="D140" i="1"/>
  <c r="E139" i="1"/>
  <c r="F139" i="1" s="1"/>
  <c r="D139" i="1"/>
  <c r="D138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E134" i="1"/>
  <c r="F134" i="1" s="1"/>
  <c r="G134" i="1" s="1"/>
  <c r="H134" i="1" s="1"/>
  <c r="I134" i="1" s="1"/>
  <c r="J134" i="1" s="1"/>
  <c r="K134" i="1" s="1"/>
  <c r="L134" i="1" s="1"/>
  <c r="M134" i="1" s="1"/>
  <c r="N134" i="1" s="1"/>
  <c r="O134" i="1" s="1"/>
  <c r="D134" i="1"/>
  <c r="E133" i="1"/>
  <c r="F133" i="1" s="1"/>
  <c r="D133" i="1"/>
  <c r="E132" i="1"/>
  <c r="D132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E128" i="1"/>
  <c r="F128" i="1" s="1"/>
  <c r="G128" i="1" s="1"/>
  <c r="H128" i="1" s="1"/>
  <c r="I128" i="1" s="1"/>
  <c r="J128" i="1" s="1"/>
  <c r="K128" i="1" s="1"/>
  <c r="L128" i="1" s="1"/>
  <c r="M128" i="1" s="1"/>
  <c r="N128" i="1" s="1"/>
  <c r="O128" i="1" s="1"/>
  <c r="D128" i="1"/>
  <c r="E127" i="1"/>
  <c r="F127" i="1" s="1"/>
  <c r="D127" i="1"/>
  <c r="D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E122" i="1"/>
  <c r="F122" i="1" s="1"/>
  <c r="G122" i="1" s="1"/>
  <c r="H122" i="1" s="1"/>
  <c r="I122" i="1" s="1"/>
  <c r="J122" i="1" s="1"/>
  <c r="K122" i="1" s="1"/>
  <c r="L122" i="1" s="1"/>
  <c r="M122" i="1" s="1"/>
  <c r="N122" i="1" s="1"/>
  <c r="O122" i="1" s="1"/>
  <c r="D122" i="1"/>
  <c r="E119" i="1"/>
  <c r="O117" i="1"/>
  <c r="O119" i="1" s="1"/>
  <c r="N117" i="1"/>
  <c r="N119" i="1" s="1"/>
  <c r="M117" i="1"/>
  <c r="M119" i="1" s="1"/>
  <c r="L117" i="1"/>
  <c r="L119" i="1" s="1"/>
  <c r="K117" i="1"/>
  <c r="K119" i="1" s="1"/>
  <c r="J117" i="1"/>
  <c r="J154" i="1" s="1"/>
  <c r="I117" i="1"/>
  <c r="I154" i="1" s="1"/>
  <c r="H117" i="1"/>
  <c r="H119" i="1" s="1"/>
  <c r="G117" i="1"/>
  <c r="G119" i="1" s="1"/>
  <c r="F117" i="1"/>
  <c r="F119" i="1" s="1"/>
  <c r="E117" i="1"/>
  <c r="E154" i="1" s="1"/>
  <c r="D117" i="1"/>
  <c r="D121" i="1" s="1"/>
  <c r="D120" i="1" s="1"/>
  <c r="E116" i="1"/>
  <c r="F116" i="1" s="1"/>
  <c r="G116" i="1" s="1"/>
  <c r="H116" i="1" s="1"/>
  <c r="I116" i="1" s="1"/>
  <c r="J116" i="1" s="1"/>
  <c r="K116" i="1" s="1"/>
  <c r="L116" i="1" s="1"/>
  <c r="M116" i="1" s="1"/>
  <c r="N116" i="1" s="1"/>
  <c r="O116" i="1" s="1"/>
  <c r="D116" i="1"/>
  <c r="E113" i="1"/>
  <c r="O111" i="1"/>
  <c r="O113" i="1" s="1"/>
  <c r="N111" i="1"/>
  <c r="N113" i="1" s="1"/>
  <c r="M111" i="1"/>
  <c r="M113" i="1" s="1"/>
  <c r="L111" i="1"/>
  <c r="L113" i="1" s="1"/>
  <c r="K111" i="1"/>
  <c r="K113" i="1" s="1"/>
  <c r="J111" i="1"/>
  <c r="J153" i="1" s="1"/>
  <c r="I111" i="1"/>
  <c r="I153" i="1" s="1"/>
  <c r="H111" i="1"/>
  <c r="H113" i="1" s="1"/>
  <c r="G111" i="1"/>
  <c r="G113" i="1" s="1"/>
  <c r="F111" i="1"/>
  <c r="F113" i="1" s="1"/>
  <c r="E111" i="1"/>
  <c r="D111" i="1"/>
  <c r="D115" i="1" s="1"/>
  <c r="D114" i="1" s="1"/>
  <c r="O103" i="1"/>
  <c r="N103" i="1"/>
  <c r="M103" i="1"/>
  <c r="L103" i="1"/>
  <c r="K103" i="1"/>
  <c r="J103" i="1"/>
  <c r="I103" i="1"/>
  <c r="H103" i="1"/>
  <c r="G103" i="1"/>
  <c r="F103" i="1"/>
  <c r="E103" i="1"/>
  <c r="D103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9" i="1"/>
  <c r="O104" i="1" s="1"/>
  <c r="N99" i="1"/>
  <c r="N104" i="1" s="1"/>
  <c r="M99" i="1"/>
  <c r="M104" i="1" s="1"/>
  <c r="L99" i="1"/>
  <c r="L104" i="1" s="1"/>
  <c r="K99" i="1"/>
  <c r="K104" i="1" s="1"/>
  <c r="J99" i="1"/>
  <c r="J104" i="1" s="1"/>
  <c r="I99" i="1"/>
  <c r="I104" i="1" s="1"/>
  <c r="H99" i="1"/>
  <c r="H104" i="1" s="1"/>
  <c r="G99" i="1"/>
  <c r="G104" i="1" s="1"/>
  <c r="F99" i="1"/>
  <c r="F104" i="1" s="1"/>
  <c r="E99" i="1"/>
  <c r="E104" i="1" s="1"/>
  <c r="D99" i="1"/>
  <c r="D104" i="1" s="1"/>
  <c r="E84" i="1"/>
  <c r="F84" i="1" s="1"/>
  <c r="D84" i="1"/>
  <c r="D90" i="1" s="1"/>
  <c r="O79" i="1"/>
  <c r="O88" i="1" s="1"/>
  <c r="N79" i="1"/>
  <c r="N88" i="1" s="1"/>
  <c r="M79" i="1"/>
  <c r="M88" i="1" s="1"/>
  <c r="L79" i="1"/>
  <c r="L88" i="1" s="1"/>
  <c r="K79" i="1"/>
  <c r="J79" i="1"/>
  <c r="J88" i="1" s="1"/>
  <c r="I79" i="1"/>
  <c r="I88" i="1" s="1"/>
  <c r="H79" i="1"/>
  <c r="H88" i="1" s="1"/>
  <c r="G79" i="1"/>
  <c r="G88" i="1" s="1"/>
  <c r="F79" i="1"/>
  <c r="F88" i="1" s="1"/>
  <c r="E79" i="1"/>
  <c r="E88" i="1" s="1"/>
  <c r="D79" i="1"/>
  <c r="D88" i="1" s="1"/>
  <c r="E78" i="1"/>
  <c r="F78" i="1" s="1"/>
  <c r="G78" i="1" s="1"/>
  <c r="H78" i="1" s="1"/>
  <c r="I78" i="1" s="1"/>
  <c r="J78" i="1" s="1"/>
  <c r="K78" i="1" s="1"/>
  <c r="L78" i="1" s="1"/>
  <c r="M78" i="1" s="1"/>
  <c r="N78" i="1" s="1"/>
  <c r="O78" i="1" s="1"/>
  <c r="D78" i="1"/>
  <c r="E77" i="1"/>
  <c r="F77" i="1" s="1"/>
  <c r="D77" i="1"/>
  <c r="E76" i="1"/>
  <c r="D76" i="1"/>
  <c r="L75" i="1"/>
  <c r="K75" i="1"/>
  <c r="J75" i="1"/>
  <c r="I75" i="1"/>
  <c r="H75" i="1"/>
  <c r="G75" i="1"/>
  <c r="F75" i="1"/>
  <c r="E75" i="1"/>
  <c r="D75" i="1"/>
  <c r="O73" i="1"/>
  <c r="O75" i="1" s="1"/>
  <c r="N73" i="1"/>
  <c r="N75" i="1" s="1"/>
  <c r="M73" i="1"/>
  <c r="M75" i="1" s="1"/>
  <c r="D72" i="1"/>
  <c r="D93" i="1" s="1"/>
  <c r="O67" i="1"/>
  <c r="N67" i="1"/>
  <c r="N91" i="1" s="1"/>
  <c r="M67" i="1"/>
  <c r="M91" i="1" s="1"/>
  <c r="L67" i="1"/>
  <c r="K67" i="1"/>
  <c r="K69" i="1" s="1"/>
  <c r="J67" i="1"/>
  <c r="J69" i="1" s="1"/>
  <c r="I67" i="1"/>
  <c r="I69" i="1" s="1"/>
  <c r="H67" i="1"/>
  <c r="H69" i="1" s="1"/>
  <c r="G67" i="1"/>
  <c r="G91" i="1" s="1"/>
  <c r="F67" i="1"/>
  <c r="E67" i="1"/>
  <c r="E69" i="1" s="1"/>
  <c r="D67" i="1"/>
  <c r="D66" i="1"/>
  <c r="E66" i="1" s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O61" i="1"/>
  <c r="O63" i="1" s="1"/>
  <c r="N61" i="1"/>
  <c r="N63" i="1" s="1"/>
  <c r="M61" i="1"/>
  <c r="M63" i="1" s="1"/>
  <c r="L61" i="1"/>
  <c r="L63" i="1" s="1"/>
  <c r="K61" i="1"/>
  <c r="K63" i="1" s="1"/>
  <c r="J61" i="1"/>
  <c r="J63" i="1" s="1"/>
  <c r="I61" i="1"/>
  <c r="I63" i="1" s="1"/>
  <c r="H61" i="1"/>
  <c r="H63" i="1" s="1"/>
  <c r="G61" i="1"/>
  <c r="G63" i="1" s="1"/>
  <c r="F61" i="1"/>
  <c r="F63" i="1" s="1"/>
  <c r="E61" i="1"/>
  <c r="E63" i="1" s="1"/>
  <c r="D61" i="1"/>
  <c r="D65" i="1" s="1"/>
  <c r="H60" i="1"/>
  <c r="I60" i="1" s="1"/>
  <c r="J60" i="1" s="1"/>
  <c r="K60" i="1" s="1"/>
  <c r="L60" i="1" s="1"/>
  <c r="M60" i="1" s="1"/>
  <c r="N60" i="1" s="1"/>
  <c r="O60" i="1" s="1"/>
  <c r="G60" i="1"/>
  <c r="F60" i="1"/>
  <c r="E60" i="1"/>
  <c r="D60" i="1"/>
  <c r="H59" i="1"/>
  <c r="H58" i="1" s="1"/>
  <c r="O55" i="1"/>
  <c r="O57" i="1" s="1"/>
  <c r="N55" i="1"/>
  <c r="N57" i="1" s="1"/>
  <c r="M55" i="1"/>
  <c r="M57" i="1" s="1"/>
  <c r="L55" i="1"/>
  <c r="L57" i="1" s="1"/>
  <c r="K55" i="1"/>
  <c r="K57" i="1" s="1"/>
  <c r="J55" i="1"/>
  <c r="J57" i="1" s="1"/>
  <c r="I55" i="1"/>
  <c r="I57" i="1" s="1"/>
  <c r="H55" i="1"/>
  <c r="H57" i="1" s="1"/>
  <c r="G55" i="1"/>
  <c r="G59" i="1" s="1"/>
  <c r="G58" i="1" s="1"/>
  <c r="F55" i="1"/>
  <c r="F57" i="1" s="1"/>
  <c r="E55" i="1"/>
  <c r="E59" i="1" s="1"/>
  <c r="E58" i="1" s="1"/>
  <c r="D55" i="1"/>
  <c r="D59" i="1" s="1"/>
  <c r="D58" i="1" s="1"/>
  <c r="E51" i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D51" i="1"/>
  <c r="E50" i="1"/>
  <c r="F50" i="1" s="1"/>
  <c r="D50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E45" i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D45" i="1"/>
  <c r="O40" i="1"/>
  <c r="O42" i="1" s="1"/>
  <c r="N40" i="1"/>
  <c r="N42" i="1" s="1"/>
  <c r="M40" i="1"/>
  <c r="M42" i="1" s="1"/>
  <c r="L40" i="1"/>
  <c r="L42" i="1" s="1"/>
  <c r="K40" i="1"/>
  <c r="K42" i="1" s="1"/>
  <c r="J40" i="1"/>
  <c r="J42" i="1" s="1"/>
  <c r="I40" i="1"/>
  <c r="I42" i="1" s="1"/>
  <c r="H40" i="1"/>
  <c r="H42" i="1" s="1"/>
  <c r="G40" i="1"/>
  <c r="G42" i="1" s="1"/>
  <c r="F40" i="1"/>
  <c r="F42" i="1" s="1"/>
  <c r="E40" i="1"/>
  <c r="E42" i="1" s="1"/>
  <c r="D40" i="1"/>
  <c r="D44" i="1" s="1"/>
  <c r="E39" i="1"/>
  <c r="F39" i="1" s="1"/>
  <c r="D39" i="1"/>
  <c r="D54" i="1" s="1"/>
  <c r="O34" i="1"/>
  <c r="O52" i="1" s="1"/>
  <c r="N34" i="1"/>
  <c r="N52" i="1" s="1"/>
  <c r="M34" i="1"/>
  <c r="M52" i="1" s="1"/>
  <c r="L34" i="1"/>
  <c r="L52" i="1" s="1"/>
  <c r="K34" i="1"/>
  <c r="K52" i="1" s="1"/>
  <c r="J34" i="1"/>
  <c r="J52" i="1" s="1"/>
  <c r="I34" i="1"/>
  <c r="I52" i="1" s="1"/>
  <c r="H34" i="1"/>
  <c r="H52" i="1" s="1"/>
  <c r="G34" i="1"/>
  <c r="G52" i="1" s="1"/>
  <c r="F34" i="1"/>
  <c r="F36" i="1" s="1"/>
  <c r="E34" i="1"/>
  <c r="E36" i="1" s="1"/>
  <c r="D34" i="1"/>
  <c r="D52" i="1" s="1"/>
  <c r="E30" i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D30" i="1"/>
  <c r="O25" i="1"/>
  <c r="O27" i="1" s="1"/>
  <c r="N25" i="1"/>
  <c r="N27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153" i="1" s="1"/>
  <c r="F25" i="1"/>
  <c r="F27" i="1" s="1"/>
  <c r="E25" i="1"/>
  <c r="E27" i="1" s="1"/>
  <c r="D25" i="1"/>
  <c r="D29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D24" i="1"/>
  <c r="O19" i="1"/>
  <c r="O21" i="1" s="1"/>
  <c r="N19" i="1"/>
  <c r="N21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E19" i="1"/>
  <c r="E21" i="1" s="1"/>
  <c r="D19" i="1"/>
  <c r="D23" i="1" s="1"/>
  <c r="E18" i="1"/>
  <c r="F18" i="1" s="1"/>
  <c r="D18" i="1"/>
  <c r="D33" i="1" s="1"/>
  <c r="F15" i="1"/>
  <c r="E15" i="1"/>
  <c r="O13" i="1"/>
  <c r="O97" i="1" s="1"/>
  <c r="N13" i="1"/>
  <c r="N97" i="1" s="1"/>
  <c r="M13" i="1"/>
  <c r="M97" i="1" s="1"/>
  <c r="L13" i="1"/>
  <c r="L97" i="1" s="1"/>
  <c r="K13" i="1"/>
  <c r="K97" i="1" s="1"/>
  <c r="J13" i="1"/>
  <c r="J97" i="1" s="1"/>
  <c r="I13" i="1"/>
  <c r="I97" i="1" s="1"/>
  <c r="H13" i="1"/>
  <c r="H97" i="1" s="1"/>
  <c r="G13" i="1"/>
  <c r="G97" i="1" s="1"/>
  <c r="F13" i="1"/>
  <c r="F97" i="1" s="1"/>
  <c r="E13" i="1"/>
  <c r="E97" i="1" s="1"/>
  <c r="D13" i="1"/>
  <c r="D97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D12" i="1"/>
  <c r="F9" i="1"/>
  <c r="E9" i="1"/>
  <c r="O7" i="1"/>
  <c r="O95" i="1" s="1"/>
  <c r="N7" i="1"/>
  <c r="N95" i="1" s="1"/>
  <c r="M7" i="1"/>
  <c r="M95" i="1" s="1"/>
  <c r="L7" i="1"/>
  <c r="L95" i="1" s="1"/>
  <c r="K7" i="1"/>
  <c r="K95" i="1" s="1"/>
  <c r="J7" i="1"/>
  <c r="J95" i="1" s="1"/>
  <c r="I7" i="1"/>
  <c r="I95" i="1" s="1"/>
  <c r="H7" i="1"/>
  <c r="H95" i="1" s="1"/>
  <c r="G7" i="1"/>
  <c r="G95" i="1" s="1"/>
  <c r="F7" i="1"/>
  <c r="F95" i="1" s="1"/>
  <c r="E7" i="1"/>
  <c r="E95" i="1" s="1"/>
  <c r="D7" i="1"/>
  <c r="D95" i="1" s="1"/>
  <c r="F54" i="1" l="1"/>
  <c r="G39" i="1"/>
  <c r="D43" i="1"/>
  <c r="E44" i="1"/>
  <c r="F33" i="1"/>
  <c r="G18" i="1"/>
  <c r="F49" i="1"/>
  <c r="G50" i="1"/>
  <c r="D22" i="1"/>
  <c r="E23" i="1"/>
  <c r="D28" i="1"/>
  <c r="E29" i="1"/>
  <c r="E52" i="1"/>
  <c r="F52" i="1"/>
  <c r="E91" i="1"/>
  <c r="G9" i="1"/>
  <c r="G15" i="1"/>
  <c r="G27" i="1"/>
  <c r="G31" i="1"/>
  <c r="G36" i="1"/>
  <c r="G57" i="1"/>
  <c r="O91" i="1"/>
  <c r="E121" i="1"/>
  <c r="G133" i="1"/>
  <c r="F132" i="1"/>
  <c r="G145" i="1"/>
  <c r="F144" i="1"/>
  <c r="G159" i="1"/>
  <c r="O162" i="1"/>
  <c r="E33" i="1"/>
  <c r="H9" i="1"/>
  <c r="H15" i="1"/>
  <c r="H31" i="1"/>
  <c r="H36" i="1"/>
  <c r="D91" i="1"/>
  <c r="D162" i="1"/>
  <c r="M216" i="1"/>
  <c r="M213" i="1"/>
  <c r="M215" i="1" s="1"/>
  <c r="E31" i="1"/>
  <c r="E57" i="1"/>
  <c r="F31" i="1"/>
  <c r="I9" i="1"/>
  <c r="I15" i="1"/>
  <c r="I31" i="1"/>
  <c r="I36" i="1"/>
  <c r="G77" i="1"/>
  <c r="F76" i="1"/>
  <c r="K88" i="1"/>
  <c r="G84" i="1"/>
  <c r="F90" i="1"/>
  <c r="E162" i="1"/>
  <c r="N216" i="1"/>
  <c r="N213" i="1"/>
  <c r="N215" i="1" s="1"/>
  <c r="L207" i="1"/>
  <c r="L208" i="1" s="1"/>
  <c r="J9" i="1"/>
  <c r="J15" i="1"/>
  <c r="J31" i="1"/>
  <c r="J36" i="1"/>
  <c r="F91" i="1"/>
  <c r="F162" i="1"/>
  <c r="O216" i="1"/>
  <c r="O213" i="1"/>
  <c r="O215" i="1" s="1"/>
  <c r="K9" i="1"/>
  <c r="K15" i="1"/>
  <c r="K31" i="1"/>
  <c r="K36" i="1"/>
  <c r="E65" i="1"/>
  <c r="D64" i="1"/>
  <c r="E85" i="1"/>
  <c r="E126" i="1"/>
  <c r="E138" i="1"/>
  <c r="E150" i="1"/>
  <c r="E167" i="1"/>
  <c r="D168" i="1"/>
  <c r="L9" i="1"/>
  <c r="L15" i="1"/>
  <c r="L31" i="1"/>
  <c r="L36" i="1"/>
  <c r="H91" i="1"/>
  <c r="H85" i="1"/>
  <c r="H162" i="1"/>
  <c r="M9" i="1"/>
  <c r="M15" i="1"/>
  <c r="M31" i="1"/>
  <c r="M36" i="1"/>
  <c r="G127" i="1"/>
  <c r="F126" i="1"/>
  <c r="G139" i="1"/>
  <c r="F138" i="1"/>
  <c r="G151" i="1"/>
  <c r="F150" i="1"/>
  <c r="I162" i="1"/>
  <c r="E54" i="1"/>
  <c r="N9" i="1"/>
  <c r="N15" i="1"/>
  <c r="N31" i="1"/>
  <c r="N36" i="1"/>
  <c r="F59" i="1"/>
  <c r="F58" i="1" s="1"/>
  <c r="E81" i="1"/>
  <c r="E115" i="1"/>
  <c r="J162" i="1"/>
  <c r="E90" i="1"/>
  <c r="G181" i="1"/>
  <c r="O15" i="1"/>
  <c r="O31" i="1"/>
  <c r="O36" i="1"/>
  <c r="I59" i="1"/>
  <c r="K91" i="1"/>
  <c r="K85" i="1"/>
  <c r="H81" i="1"/>
  <c r="K162" i="1"/>
  <c r="H209" i="1"/>
  <c r="O9" i="1"/>
  <c r="D9" i="1"/>
  <c r="D11" i="1"/>
  <c r="D15" i="1"/>
  <c r="D17" i="1"/>
  <c r="D21" i="1"/>
  <c r="D27" i="1"/>
  <c r="D31" i="1"/>
  <c r="D36" i="1"/>
  <c r="D38" i="1"/>
  <c r="D42" i="1"/>
  <c r="D57" i="1"/>
  <c r="L91" i="1"/>
  <c r="L162" i="1"/>
  <c r="L69" i="1"/>
  <c r="I81" i="1"/>
  <c r="I85" i="1"/>
  <c r="I91" i="1"/>
  <c r="I113" i="1"/>
  <c r="I119" i="1"/>
  <c r="K153" i="1"/>
  <c r="K154" i="1"/>
  <c r="K159" i="1"/>
  <c r="D207" i="1"/>
  <c r="D208" i="1" s="1"/>
  <c r="D209" i="1"/>
  <c r="M69" i="1"/>
  <c r="J81" i="1"/>
  <c r="J85" i="1"/>
  <c r="J91" i="1"/>
  <c r="J113" i="1"/>
  <c r="J119" i="1"/>
  <c r="L153" i="1"/>
  <c r="L154" i="1"/>
  <c r="L159" i="1"/>
  <c r="M195" i="1"/>
  <c r="M196" i="1" s="1"/>
  <c r="E207" i="1"/>
  <c r="E208" i="1" s="1"/>
  <c r="E209" i="1"/>
  <c r="N69" i="1"/>
  <c r="K81" i="1"/>
  <c r="M153" i="1"/>
  <c r="M154" i="1"/>
  <c r="M159" i="1"/>
  <c r="N195" i="1"/>
  <c r="N196" i="1" s="1"/>
  <c r="F207" i="1"/>
  <c r="F208" i="1" s="1"/>
  <c r="F209" i="1"/>
  <c r="O69" i="1"/>
  <c r="L81" i="1"/>
  <c r="L85" i="1"/>
  <c r="N153" i="1"/>
  <c r="N154" i="1"/>
  <c r="N159" i="1"/>
  <c r="O195" i="1"/>
  <c r="O196" i="1" s="1"/>
  <c r="G209" i="1"/>
  <c r="G211" i="1"/>
  <c r="D63" i="1"/>
  <c r="D69" i="1"/>
  <c r="D71" i="1"/>
  <c r="M81" i="1"/>
  <c r="M85" i="1"/>
  <c r="O153" i="1"/>
  <c r="O154" i="1"/>
  <c r="O159" i="1"/>
  <c r="H211" i="1"/>
  <c r="E72" i="1"/>
  <c r="N81" i="1"/>
  <c r="N85" i="1"/>
  <c r="D154" i="1"/>
  <c r="D158" i="1"/>
  <c r="E158" i="1" s="1"/>
  <c r="F158" i="1" s="1"/>
  <c r="G158" i="1" s="1"/>
  <c r="H158" i="1" s="1"/>
  <c r="I158" i="1" s="1"/>
  <c r="J158" i="1" s="1"/>
  <c r="D159" i="1"/>
  <c r="I209" i="1"/>
  <c r="I211" i="1"/>
  <c r="F69" i="1"/>
  <c r="O81" i="1"/>
  <c r="O85" i="1"/>
  <c r="E159" i="1"/>
  <c r="J209" i="1"/>
  <c r="J211" i="1"/>
  <c r="G69" i="1"/>
  <c r="D81" i="1"/>
  <c r="D83" i="1"/>
  <c r="D85" i="1"/>
  <c r="D87" i="1"/>
  <c r="D113" i="1"/>
  <c r="D119" i="1"/>
  <c r="F153" i="1"/>
  <c r="F154" i="1"/>
  <c r="F159" i="1"/>
  <c r="K209" i="1"/>
  <c r="F81" i="1"/>
  <c r="F85" i="1"/>
  <c r="H153" i="1"/>
  <c r="H154" i="1"/>
  <c r="H159" i="1"/>
  <c r="M203" i="1"/>
  <c r="M204" i="1" s="1"/>
  <c r="G81" i="1"/>
  <c r="G85" i="1"/>
  <c r="I159" i="1"/>
  <c r="N207" i="1"/>
  <c r="N208" i="1" s="1"/>
  <c r="O203" i="1"/>
  <c r="O204" i="1" s="1"/>
  <c r="K158" i="1" l="1"/>
  <c r="L158" i="1" s="1"/>
  <c r="M158" i="1" s="1"/>
  <c r="N158" i="1" s="1"/>
  <c r="O158" i="1" s="1"/>
  <c r="J59" i="1"/>
  <c r="I58" i="1"/>
  <c r="G76" i="1"/>
  <c r="H77" i="1"/>
  <c r="F23" i="1"/>
  <c r="E22" i="1"/>
  <c r="D216" i="1"/>
  <c r="D213" i="1"/>
  <c r="D215" i="1" s="1"/>
  <c r="D89" i="1"/>
  <c r="D82" i="1"/>
  <c r="E83" i="1"/>
  <c r="H133" i="1"/>
  <c r="G132" i="1"/>
  <c r="G216" i="1"/>
  <c r="G213" i="1"/>
  <c r="G215" i="1" s="1"/>
  <c r="D32" i="1"/>
  <c r="D16" i="1"/>
  <c r="E17" i="1"/>
  <c r="E216" i="1"/>
  <c r="E213" i="1"/>
  <c r="E215" i="1" s="1"/>
  <c r="H127" i="1"/>
  <c r="G126" i="1"/>
  <c r="D92" i="1"/>
  <c r="D86" i="1"/>
  <c r="E71" i="1"/>
  <c r="D70" i="1"/>
  <c r="G90" i="1"/>
  <c r="H84" i="1"/>
  <c r="E28" i="1"/>
  <c r="F29" i="1"/>
  <c r="F121" i="1"/>
  <c r="E120" i="1"/>
  <c r="K216" i="1"/>
  <c r="K213" i="1"/>
  <c r="K215" i="1" s="1"/>
  <c r="J216" i="1"/>
  <c r="J213" i="1"/>
  <c r="J215" i="1" s="1"/>
  <c r="F72" i="1"/>
  <c r="E87" i="1"/>
  <c r="E93" i="1"/>
  <c r="H50" i="1"/>
  <c r="G49" i="1"/>
  <c r="D53" i="1"/>
  <c r="D37" i="1"/>
  <c r="E38" i="1"/>
  <c r="I216" i="1"/>
  <c r="I213" i="1"/>
  <c r="I215" i="1" s="1"/>
  <c r="F216" i="1"/>
  <c r="F213" i="1"/>
  <c r="F215" i="1" s="1"/>
  <c r="F167" i="1"/>
  <c r="E168" i="1"/>
  <c r="D10" i="1"/>
  <c r="E11" i="1"/>
  <c r="F65" i="1"/>
  <c r="E64" i="1"/>
  <c r="H151" i="1"/>
  <c r="G150" i="1"/>
  <c r="H18" i="1"/>
  <c r="G33" i="1"/>
  <c r="H216" i="1"/>
  <c r="H213" i="1"/>
  <c r="H215" i="1" s="1"/>
  <c r="F115" i="1"/>
  <c r="E114" i="1"/>
  <c r="H139" i="1"/>
  <c r="G138" i="1"/>
  <c r="F44" i="1"/>
  <c r="E43" i="1"/>
  <c r="H145" i="1"/>
  <c r="G144" i="1"/>
  <c r="H39" i="1"/>
  <c r="G54" i="1"/>
  <c r="I18" i="1" l="1"/>
  <c r="H33" i="1"/>
  <c r="H144" i="1"/>
  <c r="I145" i="1"/>
  <c r="H150" i="1"/>
  <c r="I151" i="1"/>
  <c r="G121" i="1"/>
  <c r="F120" i="1"/>
  <c r="H126" i="1"/>
  <c r="I127" i="1"/>
  <c r="F38" i="1"/>
  <c r="E53" i="1"/>
  <c r="E37" i="1"/>
  <c r="F28" i="1"/>
  <c r="G29" i="1"/>
  <c r="E16" i="1"/>
  <c r="E32" i="1"/>
  <c r="F17" i="1"/>
  <c r="F11" i="1"/>
  <c r="E10" i="1"/>
  <c r="H90" i="1"/>
  <c r="I84" i="1"/>
  <c r="I77" i="1"/>
  <c r="H76" i="1"/>
  <c r="F43" i="1"/>
  <c r="G44" i="1"/>
  <c r="H138" i="1"/>
  <c r="I139" i="1"/>
  <c r="I39" i="1"/>
  <c r="H54" i="1"/>
  <c r="G65" i="1"/>
  <c r="F64" i="1"/>
  <c r="F22" i="1"/>
  <c r="G23" i="1"/>
  <c r="I50" i="1"/>
  <c r="H49" i="1"/>
  <c r="G115" i="1"/>
  <c r="F114" i="1"/>
  <c r="F168" i="1"/>
  <c r="G167" i="1"/>
  <c r="F93" i="1"/>
  <c r="F87" i="1"/>
  <c r="G72" i="1"/>
  <c r="F71" i="1"/>
  <c r="E70" i="1"/>
  <c r="E86" i="1"/>
  <c r="E92" i="1"/>
  <c r="K59" i="1"/>
  <c r="J58" i="1"/>
  <c r="H132" i="1"/>
  <c r="I133" i="1"/>
  <c r="F83" i="1"/>
  <c r="E89" i="1"/>
  <c r="E82" i="1"/>
  <c r="J139" i="1" l="1"/>
  <c r="I138" i="1"/>
  <c r="H44" i="1"/>
  <c r="G43" i="1"/>
  <c r="F53" i="1"/>
  <c r="F37" i="1"/>
  <c r="G38" i="1"/>
  <c r="H23" i="1"/>
  <c r="G22" i="1"/>
  <c r="J84" i="1"/>
  <c r="I90" i="1"/>
  <c r="J127" i="1"/>
  <c r="I126" i="1"/>
  <c r="J39" i="1"/>
  <c r="I54" i="1"/>
  <c r="G83" i="1"/>
  <c r="F89" i="1"/>
  <c r="F82" i="1"/>
  <c r="J133" i="1"/>
  <c r="I132" i="1"/>
  <c r="H29" i="1"/>
  <c r="G28" i="1"/>
  <c r="H115" i="1"/>
  <c r="G114" i="1"/>
  <c r="J18" i="1"/>
  <c r="I33" i="1"/>
  <c r="L59" i="1"/>
  <c r="K58" i="1"/>
  <c r="J50" i="1"/>
  <c r="I49" i="1"/>
  <c r="J77" i="1"/>
  <c r="I76" i="1"/>
  <c r="H167" i="1"/>
  <c r="G168" i="1"/>
  <c r="F92" i="1"/>
  <c r="F86" i="1"/>
  <c r="G71" i="1"/>
  <c r="F70" i="1"/>
  <c r="G93" i="1"/>
  <c r="G87" i="1"/>
  <c r="H72" i="1"/>
  <c r="G64" i="1"/>
  <c r="H65" i="1"/>
  <c r="F10" i="1"/>
  <c r="G11" i="1"/>
  <c r="H121" i="1"/>
  <c r="G120" i="1"/>
  <c r="F32" i="1"/>
  <c r="F16" i="1"/>
  <c r="G17" i="1"/>
  <c r="J151" i="1"/>
  <c r="I150" i="1"/>
  <c r="J145" i="1"/>
  <c r="I144" i="1"/>
  <c r="K18" i="1" l="1"/>
  <c r="J33" i="1"/>
  <c r="K127" i="1"/>
  <c r="J126" i="1"/>
  <c r="H120" i="1"/>
  <c r="I121" i="1"/>
  <c r="K84" i="1"/>
  <c r="J90" i="1"/>
  <c r="H17" i="1"/>
  <c r="G32" i="1"/>
  <c r="G16" i="1"/>
  <c r="K39" i="1"/>
  <c r="J54" i="1"/>
  <c r="K139" i="1"/>
  <c r="J138" i="1"/>
  <c r="H114" i="1"/>
  <c r="I115" i="1"/>
  <c r="H11" i="1"/>
  <c r="G10" i="1"/>
  <c r="I167" i="1"/>
  <c r="H168" i="1"/>
  <c r="I29" i="1"/>
  <c r="H28" i="1"/>
  <c r="I23" i="1"/>
  <c r="H22" i="1"/>
  <c r="K151" i="1"/>
  <c r="J150" i="1"/>
  <c r="M59" i="1"/>
  <c r="L58" i="1"/>
  <c r="I65" i="1"/>
  <c r="H64" i="1"/>
  <c r="K77" i="1"/>
  <c r="J76" i="1"/>
  <c r="K133" i="1"/>
  <c r="J132" i="1"/>
  <c r="H38" i="1"/>
  <c r="G53" i="1"/>
  <c r="G37" i="1"/>
  <c r="I44" i="1"/>
  <c r="H43" i="1"/>
  <c r="G92" i="1"/>
  <c r="G86" i="1"/>
  <c r="G70" i="1"/>
  <c r="H71" i="1"/>
  <c r="K145" i="1"/>
  <c r="J144" i="1"/>
  <c r="H93" i="1"/>
  <c r="H87" i="1"/>
  <c r="I72" i="1"/>
  <c r="K50" i="1"/>
  <c r="J49" i="1"/>
  <c r="G89" i="1"/>
  <c r="G82" i="1"/>
  <c r="H83" i="1"/>
  <c r="J44" i="1" l="1"/>
  <c r="I43" i="1"/>
  <c r="L50" i="1"/>
  <c r="K49" i="1"/>
  <c r="L139" i="1"/>
  <c r="K138" i="1"/>
  <c r="L39" i="1"/>
  <c r="K54" i="1"/>
  <c r="L133" i="1"/>
  <c r="K132" i="1"/>
  <c r="J29" i="1"/>
  <c r="I28" i="1"/>
  <c r="I38" i="1"/>
  <c r="H53" i="1"/>
  <c r="H37" i="1"/>
  <c r="L145" i="1"/>
  <c r="K144" i="1"/>
  <c r="I17" i="1"/>
  <c r="H32" i="1"/>
  <c r="H16" i="1"/>
  <c r="H92" i="1"/>
  <c r="H86" i="1"/>
  <c r="I71" i="1"/>
  <c r="H70" i="1"/>
  <c r="L77" i="1"/>
  <c r="K76" i="1"/>
  <c r="J167" i="1"/>
  <c r="I168" i="1"/>
  <c r="L151" i="1"/>
  <c r="K150" i="1"/>
  <c r="J23" i="1"/>
  <c r="I22" i="1"/>
  <c r="L84" i="1"/>
  <c r="K90" i="1"/>
  <c r="H89" i="1"/>
  <c r="I83" i="1"/>
  <c r="H82" i="1"/>
  <c r="J65" i="1"/>
  <c r="I64" i="1"/>
  <c r="I11" i="1"/>
  <c r="H10" i="1"/>
  <c r="J121" i="1"/>
  <c r="I120" i="1"/>
  <c r="L127" i="1"/>
  <c r="K126" i="1"/>
  <c r="J72" i="1"/>
  <c r="I93" i="1"/>
  <c r="I87" i="1"/>
  <c r="L18" i="1"/>
  <c r="K33" i="1"/>
  <c r="J115" i="1"/>
  <c r="I114" i="1"/>
  <c r="N59" i="1"/>
  <c r="M58" i="1"/>
  <c r="M77" i="1" l="1"/>
  <c r="L76" i="1"/>
  <c r="K29" i="1"/>
  <c r="J28" i="1"/>
  <c r="J93" i="1"/>
  <c r="J87" i="1"/>
  <c r="K72" i="1"/>
  <c r="M84" i="1"/>
  <c r="L90" i="1"/>
  <c r="M133" i="1"/>
  <c r="L132" i="1"/>
  <c r="J38" i="1"/>
  <c r="I53" i="1"/>
  <c r="I37" i="1"/>
  <c r="J83" i="1"/>
  <c r="I89" i="1"/>
  <c r="I82" i="1"/>
  <c r="J71" i="1"/>
  <c r="I70" i="1"/>
  <c r="I92" i="1"/>
  <c r="I86" i="1"/>
  <c r="M127" i="1"/>
  <c r="L126" i="1"/>
  <c r="M39" i="1"/>
  <c r="L54" i="1"/>
  <c r="M18" i="1"/>
  <c r="L33" i="1"/>
  <c r="K23" i="1"/>
  <c r="J22" i="1"/>
  <c r="K121" i="1"/>
  <c r="J120" i="1"/>
  <c r="J17" i="1"/>
  <c r="I32" i="1"/>
  <c r="I16" i="1"/>
  <c r="O59" i="1"/>
  <c r="O58" i="1" s="1"/>
  <c r="N58" i="1"/>
  <c r="M151" i="1"/>
  <c r="L150" i="1"/>
  <c r="M139" i="1"/>
  <c r="L138" i="1"/>
  <c r="J11" i="1"/>
  <c r="I10" i="1"/>
  <c r="M145" i="1"/>
  <c r="L144" i="1"/>
  <c r="K115" i="1"/>
  <c r="J114" i="1"/>
  <c r="J168" i="1"/>
  <c r="K167" i="1"/>
  <c r="M50" i="1"/>
  <c r="L49" i="1"/>
  <c r="J64" i="1"/>
  <c r="K65" i="1"/>
  <c r="K44" i="1"/>
  <c r="J43" i="1"/>
  <c r="N151" i="1" l="1"/>
  <c r="M150" i="1"/>
  <c r="N127" i="1"/>
  <c r="M126" i="1"/>
  <c r="N133" i="1"/>
  <c r="M132" i="1"/>
  <c r="N77" i="1"/>
  <c r="M76" i="1"/>
  <c r="L115" i="1"/>
  <c r="K114" i="1"/>
  <c r="K38" i="1"/>
  <c r="J53" i="1"/>
  <c r="J37" i="1"/>
  <c r="K17" i="1"/>
  <c r="J32" i="1"/>
  <c r="J16" i="1"/>
  <c r="N84" i="1"/>
  <c r="M90" i="1"/>
  <c r="N39" i="1"/>
  <c r="M54" i="1"/>
  <c r="L121" i="1"/>
  <c r="K120" i="1"/>
  <c r="N50" i="1"/>
  <c r="M49" i="1"/>
  <c r="L167" i="1"/>
  <c r="K168" i="1"/>
  <c r="J70" i="1"/>
  <c r="J92" i="1"/>
  <c r="J86" i="1"/>
  <c r="K71" i="1"/>
  <c r="K11" i="1"/>
  <c r="J10" i="1"/>
  <c r="J159" i="1"/>
  <c r="L65" i="1"/>
  <c r="K64" i="1"/>
  <c r="L23" i="1"/>
  <c r="K22" i="1"/>
  <c r="N145" i="1"/>
  <c r="M144" i="1"/>
  <c r="K93" i="1"/>
  <c r="K87" i="1"/>
  <c r="L72" i="1"/>
  <c r="L44" i="1"/>
  <c r="K43" i="1"/>
  <c r="N139" i="1"/>
  <c r="M138" i="1"/>
  <c r="K83" i="1"/>
  <c r="J89" i="1"/>
  <c r="J82" i="1"/>
  <c r="L29" i="1"/>
  <c r="K28" i="1"/>
  <c r="N18" i="1"/>
  <c r="M33" i="1"/>
  <c r="O50" i="1" l="1"/>
  <c r="O49" i="1" s="1"/>
  <c r="N49" i="1"/>
  <c r="M23" i="1"/>
  <c r="L22" i="1"/>
  <c r="O139" i="1"/>
  <c r="O138" i="1" s="1"/>
  <c r="N138" i="1"/>
  <c r="M121" i="1"/>
  <c r="L120" i="1"/>
  <c r="M115" i="1"/>
  <c r="L114" i="1"/>
  <c r="M167" i="1"/>
  <c r="L168" i="1"/>
  <c r="L83" i="1"/>
  <c r="K89" i="1"/>
  <c r="K82" i="1"/>
  <c r="L38" i="1"/>
  <c r="K53" i="1"/>
  <c r="K37" i="1"/>
  <c r="M65" i="1"/>
  <c r="L64" i="1"/>
  <c r="O39" i="1"/>
  <c r="N54" i="1"/>
  <c r="L93" i="1"/>
  <c r="L87" i="1"/>
  <c r="M72" i="1"/>
  <c r="K92" i="1"/>
  <c r="K86" i="1"/>
  <c r="L71" i="1"/>
  <c r="K70" i="1"/>
  <c r="O151" i="1"/>
  <c r="O150" i="1" s="1"/>
  <c r="N150" i="1"/>
  <c r="L11" i="1"/>
  <c r="K10" i="1"/>
  <c r="M44" i="1"/>
  <c r="L43" i="1"/>
  <c r="O77" i="1"/>
  <c r="O76" i="1" s="1"/>
  <c r="N76" i="1"/>
  <c r="O84" i="1"/>
  <c r="O90" i="1" s="1"/>
  <c r="N90" i="1"/>
  <c r="O133" i="1"/>
  <c r="O132" i="1" s="1"/>
  <c r="N132" i="1"/>
  <c r="O18" i="1"/>
  <c r="O33" i="1" s="1"/>
  <c r="N33" i="1"/>
  <c r="O127" i="1"/>
  <c r="O126" i="1" s="1"/>
  <c r="N126" i="1"/>
  <c r="M29" i="1"/>
  <c r="L28" i="1"/>
  <c r="O145" i="1"/>
  <c r="O144" i="1" s="1"/>
  <c r="N144" i="1"/>
  <c r="L17" i="1"/>
  <c r="K32" i="1"/>
  <c r="K16" i="1"/>
  <c r="N29" i="1" l="1"/>
  <c r="M28" i="1"/>
  <c r="N167" i="1"/>
  <c r="M168" i="1"/>
  <c r="N44" i="1"/>
  <c r="M43" i="1"/>
  <c r="O54" i="1"/>
  <c r="N115" i="1"/>
  <c r="M114" i="1"/>
  <c r="M11" i="1"/>
  <c r="L10" i="1"/>
  <c r="N65" i="1"/>
  <c r="M64" i="1"/>
  <c r="N121" i="1"/>
  <c r="M120" i="1"/>
  <c r="L92" i="1"/>
  <c r="L86" i="1"/>
  <c r="M71" i="1"/>
  <c r="L70" i="1"/>
  <c r="M38" i="1"/>
  <c r="L53" i="1"/>
  <c r="L37" i="1"/>
  <c r="N23" i="1"/>
  <c r="M22" i="1"/>
  <c r="M17" i="1"/>
  <c r="L32" i="1"/>
  <c r="L16" i="1"/>
  <c r="M93" i="1"/>
  <c r="M87" i="1"/>
  <c r="N72" i="1"/>
  <c r="M83" i="1"/>
  <c r="L89" i="1"/>
  <c r="L82" i="1"/>
  <c r="N11" i="1" l="1"/>
  <c r="M10" i="1"/>
  <c r="O115" i="1"/>
  <c r="O114" i="1" s="1"/>
  <c r="N114" i="1"/>
  <c r="O65" i="1"/>
  <c r="O64" i="1" s="1"/>
  <c r="N64" i="1"/>
  <c r="N38" i="1"/>
  <c r="M53" i="1"/>
  <c r="M37" i="1"/>
  <c r="O23" i="1"/>
  <c r="O22" i="1" s="1"/>
  <c r="N22" i="1"/>
  <c r="N83" i="1"/>
  <c r="M89" i="1"/>
  <c r="M82" i="1"/>
  <c r="N93" i="1"/>
  <c r="N87" i="1"/>
  <c r="O72" i="1"/>
  <c r="M92" i="1"/>
  <c r="M86" i="1"/>
  <c r="N71" i="1"/>
  <c r="M70" i="1"/>
  <c r="O44" i="1"/>
  <c r="O43" i="1" s="1"/>
  <c r="N43" i="1"/>
  <c r="O167" i="1"/>
  <c r="O168" i="1" s="1"/>
  <c r="N168" i="1"/>
  <c r="O121" i="1"/>
  <c r="O120" i="1" s="1"/>
  <c r="N120" i="1"/>
  <c r="N17" i="1"/>
  <c r="M32" i="1"/>
  <c r="M16" i="1"/>
  <c r="O29" i="1"/>
  <c r="O28" i="1" s="1"/>
  <c r="N28" i="1"/>
  <c r="O11" i="1" l="1"/>
  <c r="O10" i="1" s="1"/>
  <c r="N10" i="1"/>
  <c r="O83" i="1"/>
  <c r="N89" i="1"/>
  <c r="N82" i="1"/>
  <c r="N92" i="1"/>
  <c r="N86" i="1"/>
  <c r="O71" i="1"/>
  <c r="N70" i="1"/>
  <c r="O38" i="1"/>
  <c r="N53" i="1"/>
  <c r="N37" i="1"/>
  <c r="O93" i="1"/>
  <c r="O87" i="1"/>
  <c r="O17" i="1"/>
  <c r="N32" i="1"/>
  <c r="N16" i="1"/>
  <c r="O53" i="1" l="1"/>
  <c r="O37" i="1"/>
  <c r="O32" i="1"/>
  <c r="O16" i="1"/>
  <c r="O89" i="1"/>
  <c r="O82" i="1"/>
  <c r="O92" i="1"/>
  <c r="O86" i="1"/>
  <c r="O70" i="1"/>
</calcChain>
</file>

<file path=xl/sharedStrings.xml><?xml version="1.0" encoding="utf-8"?>
<sst xmlns="http://schemas.openxmlformats.org/spreadsheetml/2006/main" count="292" uniqueCount="139">
  <si>
    <t>INDICADORES MENSUALES JMAS</t>
  </si>
  <si>
    <t>UNIDAD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</si>
  <si>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</si>
  <si>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</si>
  <si>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</si>
  <si>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</si>
  <si>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</si>
  <si>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</si>
  <si>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</si>
  <si>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</si>
  <si>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</si>
  <si>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</si>
  <si>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</si>
  <si>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</si>
  <si>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</si>
  <si>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M</t>
    </r>
    <r>
      <rPr>
        <b/>
        <vertAlign val="superscript"/>
        <sz val="20"/>
        <color theme="1"/>
        <rFont val="Calibri"/>
        <family val="2"/>
        <scheme val="minor"/>
      </rPr>
      <t>3</t>
    </r>
  </si>
  <si>
    <t xml:space="preserve">Volumen Producido (Alumbrado)         </t>
  </si>
  <si>
    <t>Mensual 2021</t>
  </si>
  <si>
    <t>Acumulado 2021</t>
  </si>
  <si>
    <t>Acumulado 2020</t>
  </si>
  <si>
    <t xml:space="preserve">Volumen  TOTAL Facturado                </t>
  </si>
  <si>
    <t>Volumen Facturado al Sector Público                  M3</t>
  </si>
  <si>
    <t>Volumen Entregado No Facturado (Pipas, POI, Etc.)</t>
  </si>
  <si>
    <t>Eficiencia Física</t>
  </si>
  <si>
    <t>Mensual</t>
  </si>
  <si>
    <t>Acumulado en el año 2021</t>
  </si>
  <si>
    <t xml:space="preserve">Volumen Cobrado a Tiempo         </t>
  </si>
  <si>
    <t xml:space="preserve">Volumen Cobrado de Rezago         </t>
  </si>
  <si>
    <t>Volumen Cobrado al Sector Público                  M3</t>
  </si>
  <si>
    <t>Eficiencia Comercial</t>
  </si>
  <si>
    <t>$</t>
  </si>
  <si>
    <t>Importe facturado a todos los usuarios excepto al  Sector Publico</t>
  </si>
  <si>
    <t>Importe facturado al sector público</t>
  </si>
  <si>
    <t>Importe TOTAL cobrado a Tiempo</t>
  </si>
  <si>
    <t>Importe TOTAL cobrado de Rezago</t>
  </si>
  <si>
    <t xml:space="preserve">Importe Cobrado al sector público </t>
  </si>
  <si>
    <t>Eficiencia Cobranza s/ sector público</t>
  </si>
  <si>
    <t>Eficiencia cobranza  (sólo sector público)</t>
  </si>
  <si>
    <t>Eficiencia Cobranza GLOBAL</t>
  </si>
  <si>
    <t>Habitantes (CONAPO)</t>
  </si>
  <si>
    <t>Dotación Habitante/Dia</t>
  </si>
  <si>
    <t>Consumo Habitante/Dia</t>
  </si>
  <si>
    <t>Cuentas con Rezago</t>
  </si>
  <si>
    <t>Domestico</t>
  </si>
  <si>
    <t>Comercial</t>
  </si>
  <si>
    <t>Industrial</t>
  </si>
  <si>
    <t>Escolar</t>
  </si>
  <si>
    <t>Publico</t>
  </si>
  <si>
    <t>Acumulado 2019</t>
  </si>
  <si>
    <t>Acumulado 2018</t>
  </si>
  <si>
    <t>Acumulado 2017</t>
  </si>
  <si>
    <t>Acumulado 2016</t>
  </si>
  <si>
    <t xml:space="preserve">Volumen de Agua Tratada                        </t>
  </si>
  <si>
    <t xml:space="preserve"> </t>
  </si>
  <si>
    <t xml:space="preserve">Volumen de Agua Tratada Facturado </t>
  </si>
  <si>
    <t xml:space="preserve">Volumen de Agua Tratada Facturada al Sector Público       </t>
  </si>
  <si>
    <t xml:space="preserve">Importe facturado de agua tratada excepto sector público </t>
  </si>
  <si>
    <t>Importe facturado de agua tratada al sector público</t>
  </si>
  <si>
    <t>Importe Cobrado de agua tratada al todos menos sector publico</t>
  </si>
  <si>
    <t>Importe  cobrado e agua tratada al sector público</t>
  </si>
  <si>
    <t>Indice de agua tratada</t>
  </si>
  <si>
    <t>Volumen tratado / Volumen facturado  (Agua Potable)</t>
  </si>
  <si>
    <t>Volumen Tratado Facturado / Volumen Tratado TOTAL</t>
  </si>
  <si>
    <t>Eficiencia Cobranza Agua Tratada (incluyendo SP)</t>
  </si>
  <si>
    <t>Costo y consumo de Energía únicamente de Producción y Distribución del Volumen de Agua , Saneamiento y Alcantarillado</t>
  </si>
  <si>
    <t>Costo por M3 alumbrado 2021</t>
  </si>
  <si>
    <t>KWH</t>
  </si>
  <si>
    <t>Consumo en KWH</t>
  </si>
  <si>
    <t>KWH por m3</t>
  </si>
  <si>
    <t>Costo Promedio Kwh</t>
  </si>
  <si>
    <t>Datos Comerciales</t>
  </si>
  <si>
    <t>Eficiencia de corte</t>
  </si>
  <si>
    <t># de usuarios con servicio continuo</t>
  </si>
  <si>
    <t>% de usuarios con servicio continuo</t>
  </si>
  <si>
    <t># de tomas (total tomas)</t>
  </si>
  <si>
    <t># de tomas con medidor</t>
  </si>
  <si>
    <t>% de tomas con medidor</t>
  </si>
  <si>
    <t># de tomas sin medidor</t>
  </si>
  <si>
    <t>% de tomas sin medidor</t>
  </si>
  <si>
    <t># de tomas sin medidor y cobrando cuota fija</t>
  </si>
  <si>
    <t>% de tomas sin medidor y cobrando cuota fija</t>
  </si>
  <si>
    <t># de tomas con clave  de medición (estimado, promedio, etc)</t>
  </si>
  <si>
    <t>% de tomas con medidor y cobrando cuota fija.</t>
  </si>
  <si>
    <t>Eventos de pago a tiempo del mes 2021</t>
  </si>
  <si>
    <t>Usuarios con Descuento Social</t>
  </si>
  <si>
    <t>Importe cobrado con Descuento Social</t>
  </si>
  <si>
    <t>Importe de IVA recuperado en el mes (ya depositado)</t>
  </si>
  <si>
    <t xml:space="preserve">Importe de IVA por recuperar </t>
  </si>
  <si>
    <t># de medidores nuevos instalados en usuarios en el mes</t>
  </si>
  <si>
    <t># de medidores nuevos instalados en usuarios acumulado</t>
  </si>
  <si>
    <t># de comités de agua en su jurisdicción</t>
  </si>
  <si>
    <t>Cualquier empleado de planta o eventual, por honorarios o de cualquier otro tipo, anotarlo en alguna de estas categorías</t>
  </si>
  <si>
    <t>Número de empleados sindicalizados activos</t>
  </si>
  <si>
    <t xml:space="preserve">Septiembre 2016 </t>
  </si>
  <si>
    <t>Reducción en número</t>
  </si>
  <si>
    <t>Reducción en porcentaje</t>
  </si>
  <si>
    <t>Número de empleados de confianza activos</t>
  </si>
  <si>
    <t>Al cierre del mes</t>
  </si>
  <si>
    <t>Número de empleados sindicalizados pensionados o jubilados</t>
  </si>
  <si>
    <t>Número de empleados de confianza pensionados o jubilados</t>
  </si>
  <si>
    <t>Subtotal Empleados Activos 2016</t>
  </si>
  <si>
    <t>Subtotal emp. pensionados o jubilados 2016</t>
  </si>
  <si>
    <t>Gran Total de 2016</t>
  </si>
  <si>
    <t xml:space="preserve">Número de empleados cada mil tomas </t>
  </si>
  <si>
    <t>Con Pensionados y jubilados</t>
  </si>
  <si>
    <t>Sin pensionados y jubilados</t>
  </si>
  <si>
    <t>Gasto de Inversión Recursos Propios</t>
  </si>
  <si>
    <t>Mensual PIGOO</t>
  </si>
  <si>
    <t xml:space="preserve">Acumulado en el año </t>
  </si>
  <si>
    <t xml:space="preserve">$ </t>
  </si>
  <si>
    <t xml:space="preserve">Saldo en bancos privisionado para: </t>
  </si>
  <si>
    <t>Aguinaldos al cierre de mes</t>
  </si>
  <si>
    <t>DFEA al cierre de mes</t>
  </si>
  <si>
    <t>Inversión en bancos al cierre de mes</t>
  </si>
  <si>
    <t>Bajo protesta de decir verdad declaramos que los Estados Financieros y sus notas, son razonablemente correctos y son responsabilidad del emisor.</t>
  </si>
  <si>
    <t>C. JOSE ALFREDO VAZQUEZ FERNANDEZ</t>
  </si>
  <si>
    <t>C. ADRIAN GONZALEZ GONZALEZ</t>
  </si>
  <si>
    <t>DIRECTOR EJECUTIVO</t>
  </si>
  <si>
    <t>DIRECTOR FINANCIERO</t>
  </si>
  <si>
    <t>_________________________________</t>
  </si>
  <si>
    <t>Mensual 2022</t>
  </si>
  <si>
    <t>Crecimiento mensual vs. 2021</t>
  </si>
  <si>
    <t>Crecimiento Acumulado vs. 2021</t>
  </si>
  <si>
    <t>Acumulado 2022</t>
  </si>
  <si>
    <t>Pago Electricidad Mensual 2022</t>
  </si>
  <si>
    <t>Pago Electricidad Menusal 2021</t>
  </si>
  <si>
    <t>Cortes efectivos del mes 2022</t>
  </si>
  <si>
    <t>Cortes acumulados en 2022</t>
  </si>
  <si>
    <t>Reconexiones del mes 2022 (independientemente del mes en que se hizo el corte)</t>
  </si>
  <si>
    <t>Reconexiones acumulado 2022</t>
  </si>
  <si>
    <t>Importe de multas cobradas en el mes 2022</t>
  </si>
  <si>
    <t>Importe de multas cobradas acumuladas 2022</t>
  </si>
  <si>
    <t>Eventos de pago a tiempo del mes 2022</t>
  </si>
  <si>
    <t>Eficiencia eventos de pago 2022</t>
  </si>
  <si>
    <t>importe de IVA recuperado acumulado en el año 2022</t>
  </si>
  <si>
    <t>Al cierre del mes 2022</t>
  </si>
  <si>
    <t>Subtotal Empleados Activos 2022</t>
  </si>
  <si>
    <t>Subtotal emp. pensionados o jubilados 2022</t>
  </si>
  <si>
    <t>Gran Total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</si>
</sst>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(* #,##0_);_(* \(#,##0\);_(* &quot;-&quot;??_);_(@_)"/>
    <numFmt numFmtId="169" formatCode="#,##0.00_ ;\-#,##0.00\ "/>
    <numFmt numFmtId="170" formatCode="&quot;$&quot;#,##0.00"/>
    <numFmt numFmtId="171" formatCode="_(&quot;$&quot;* #,##0_);_(&quot;$&quot;* \(#,##0\);_(&quot;$&quot;* &quot;-&quot;_);_(@_)"/>
    <numFmt numFmtId="172" formatCode="_(&quot;$&quot;* #,##0_);_(&quot;$&quot;* \(#,##0\);_(&quot;$&quot;* &quot;-&quot;??_);_(@_)"/>
    <numFmt numFmtId="173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 style="double">
        <color rgb="FFFF0000"/>
      </top>
      <bottom/>
      <diagonal/>
    </border>
    <border>
      <left style="medium">
        <color indexed="64"/>
      </left>
      <right/>
      <top style="double">
        <color rgb="FFFF0000"/>
      </top>
      <bottom/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2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3" fontId="0" fillId="2" borderId="7" xfId="0" applyNumberForma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2" borderId="7" xfId="0" applyFont="1" applyFill="1" applyBorder="1" applyAlignment="1">
      <alignment vertical="center" wrapText="1"/>
    </xf>
    <xf numFmtId="3" fontId="0" fillId="2" borderId="10" xfId="0" applyNumberFormat="1" applyFill="1" applyBorder="1" applyAlignment="1">
      <alignment vertical="center"/>
    </xf>
    <xf numFmtId="3" fontId="0" fillId="2" borderId="10" xfId="0" applyNumberFormat="1" applyFill="1" applyBorder="1"/>
    <xf numFmtId="0" fontId="0" fillId="2" borderId="10" xfId="0" applyFill="1" applyBorder="1"/>
    <xf numFmtId="164" fontId="0" fillId="2" borderId="10" xfId="0" applyNumberFormat="1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9" fontId="0" fillId="2" borderId="10" xfId="3" applyFont="1" applyFill="1" applyBorder="1" applyAlignment="1">
      <alignment vertical="center"/>
    </xf>
    <xf numFmtId="10" fontId="0" fillId="2" borderId="10" xfId="3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4" fillId="4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 wrapText="1"/>
    </xf>
    <xf numFmtId="3" fontId="0" fillId="3" borderId="7" xfId="0" applyNumberFormat="1" applyFill="1" applyBorder="1" applyAlignment="1">
      <alignment vertical="center"/>
    </xf>
    <xf numFmtId="3" fontId="0" fillId="3" borderId="10" xfId="0" applyNumberFormat="1" applyFill="1" applyBorder="1" applyAlignment="1">
      <alignment vertical="center"/>
    </xf>
    <xf numFmtId="3" fontId="0" fillId="5" borderId="10" xfId="0" applyNumberFormat="1" applyFill="1" applyBorder="1"/>
    <xf numFmtId="164" fontId="0" fillId="3" borderId="10" xfId="0" applyNumberForma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9" fontId="0" fillId="0" borderId="10" xfId="3" applyFont="1" applyBorder="1" applyAlignment="1">
      <alignment vertical="center"/>
    </xf>
    <xf numFmtId="10" fontId="0" fillId="0" borderId="10" xfId="3" applyNumberFormat="1" applyFont="1" applyBorder="1" applyAlignment="1">
      <alignment vertical="center"/>
    </xf>
    <xf numFmtId="0" fontId="0" fillId="3" borderId="7" xfId="0" applyFill="1" applyBorder="1" applyAlignment="1">
      <alignment vertical="center" wrapText="1"/>
    </xf>
    <xf numFmtId="9" fontId="0" fillId="3" borderId="10" xfId="3" applyFont="1" applyFill="1" applyBorder="1" applyAlignment="1">
      <alignment vertical="center"/>
    </xf>
    <xf numFmtId="10" fontId="0" fillId="3" borderId="10" xfId="3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9" fillId="3" borderId="8" xfId="0" applyFont="1" applyFill="1" applyBorder="1" applyAlignment="1">
      <alignment vertical="center" wrapText="1"/>
    </xf>
    <xf numFmtId="3" fontId="0" fillId="2" borderId="5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9" fontId="11" fillId="2" borderId="3" xfId="3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9" fontId="11" fillId="2" borderId="10" xfId="3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9" fontId="11" fillId="2" borderId="12" xfId="3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43" fontId="0" fillId="6" borderId="5" xfId="0" applyNumberForma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2" fontId="0" fillId="6" borderId="7" xfId="0" applyNumberFormat="1" applyFill="1" applyBorder="1" applyAlignment="1">
      <alignment vertical="center"/>
    </xf>
    <xf numFmtId="0" fontId="0" fillId="6" borderId="7" xfId="0" applyFill="1" applyBorder="1" applyAlignment="1">
      <alignment vertical="center"/>
    </xf>
    <xf numFmtId="9" fontId="0" fillId="2" borderId="7" xfId="3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8" fillId="6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0" fillId="7" borderId="7" xfId="0" applyFont="1" applyFill="1" applyBorder="1" applyAlignment="1">
      <alignment vertical="center" wrapText="1"/>
    </xf>
    <xf numFmtId="9" fontId="11" fillId="7" borderId="10" xfId="3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7" xfId="0" applyFont="1" applyBorder="1" applyAlignment="1">
      <alignment vertical="center" wrapText="1"/>
    </xf>
    <xf numFmtId="9" fontId="11" fillId="0" borderId="10" xfId="3" applyFont="1" applyBorder="1" applyAlignment="1">
      <alignment vertical="center"/>
    </xf>
    <xf numFmtId="0" fontId="0" fillId="0" borderId="8" xfId="0" applyBorder="1" applyAlignment="1">
      <alignment vertical="center"/>
    </xf>
    <xf numFmtId="0" fontId="10" fillId="7" borderId="8" xfId="0" applyFont="1" applyFill="1" applyBorder="1" applyAlignment="1">
      <alignment vertical="center" wrapText="1"/>
    </xf>
    <xf numFmtId="9" fontId="11" fillId="7" borderId="12" xfId="3" applyFont="1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3" fontId="0" fillId="5" borderId="7" xfId="0" applyNumberFormat="1" applyFill="1" applyBorder="1" applyAlignment="1">
      <alignment vertical="center"/>
    </xf>
    <xf numFmtId="3" fontId="0" fillId="5" borderId="10" xfId="0" applyNumberFormat="1" applyFill="1" applyBorder="1" applyAlignment="1">
      <alignment vertical="center"/>
    </xf>
    <xf numFmtId="165" fontId="0" fillId="5" borderId="10" xfId="0" applyNumberFormat="1" applyFill="1" applyBorder="1" applyAlignment="1">
      <alignment vertical="center"/>
    </xf>
    <xf numFmtId="0" fontId="0" fillId="3" borderId="8" xfId="0" applyFill="1" applyBorder="1" applyAlignment="1">
      <alignment vertical="center" wrapText="1"/>
    </xf>
    <xf numFmtId="3" fontId="0" fillId="0" borderId="5" xfId="0" applyNumberFormat="1" applyBorder="1"/>
    <xf numFmtId="3" fontId="0" fillId="2" borderId="5" xfId="0" applyNumberFormat="1" applyFill="1" applyBorder="1"/>
    <xf numFmtId="0" fontId="8" fillId="0" borderId="9" xfId="0" applyFont="1" applyBorder="1" applyAlignment="1">
      <alignment vertical="center" wrapText="1"/>
    </xf>
    <xf numFmtId="3" fontId="0" fillId="6" borderId="5" xfId="0" applyNumberFormat="1" applyFill="1" applyBorder="1"/>
    <xf numFmtId="3" fontId="0" fillId="2" borderId="3" xfId="0" applyNumberFormat="1" applyFill="1" applyBorder="1"/>
    <xf numFmtId="3" fontId="0" fillId="0" borderId="3" xfId="0" applyNumberFormat="1" applyBorder="1" applyAlignment="1">
      <alignment vertical="center"/>
    </xf>
    <xf numFmtId="3" fontId="0" fillId="0" borderId="3" xfId="1" applyNumberFormat="1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8" fillId="6" borderId="9" xfId="0" applyFont="1" applyFill="1" applyBorder="1" applyAlignment="1">
      <alignment vertical="center" wrapText="1"/>
    </xf>
    <xf numFmtId="3" fontId="0" fillId="6" borderId="7" xfId="0" applyNumberFormat="1" applyFill="1" applyBorder="1"/>
    <xf numFmtId="3" fontId="0" fillId="6" borderId="10" xfId="0" applyNumberFormat="1" applyFill="1" applyBorder="1"/>
    <xf numFmtId="3" fontId="0" fillId="6" borderId="10" xfId="0" applyNumberFormat="1" applyFill="1" applyBorder="1" applyAlignment="1">
      <alignment vertical="center"/>
    </xf>
    <xf numFmtId="165" fontId="0" fillId="6" borderId="10" xfId="0" applyNumberForma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9" fontId="0" fillId="0" borderId="7" xfId="3" applyFont="1" applyBorder="1" applyAlignment="1">
      <alignment vertical="center"/>
    </xf>
    <xf numFmtId="0" fontId="0" fillId="6" borderId="9" xfId="0" applyFill="1" applyBorder="1" applyAlignment="1">
      <alignment vertical="center" wrapText="1"/>
    </xf>
    <xf numFmtId="9" fontId="0" fillId="6" borderId="7" xfId="3" applyFont="1" applyFill="1" applyBorder="1" applyAlignment="1">
      <alignment vertical="center"/>
    </xf>
    <xf numFmtId="9" fontId="0" fillId="6" borderId="10" xfId="3" applyFont="1" applyFill="1" applyBorder="1" applyAlignment="1">
      <alignment vertical="center"/>
    </xf>
    <xf numFmtId="10" fontId="0" fillId="6" borderId="10" xfId="3" applyNumberFormat="1" applyFon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6" borderId="11" xfId="0" applyFill="1" applyBorder="1" applyAlignment="1">
      <alignment vertical="center" wrapText="1"/>
    </xf>
    <xf numFmtId="3" fontId="0" fillId="6" borderId="7" xfId="0" applyNumberForma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7" borderId="9" xfId="0" applyFont="1" applyFill="1" applyBorder="1" applyAlignment="1">
      <alignment vertical="center" wrapText="1"/>
    </xf>
    <xf numFmtId="9" fontId="2" fillId="7" borderId="5" xfId="3" applyFont="1" applyFill="1" applyBorder="1" applyAlignment="1">
      <alignment vertical="center"/>
    </xf>
    <xf numFmtId="9" fontId="2" fillId="0" borderId="7" xfId="3" applyFont="1" applyFill="1" applyBorder="1" applyAlignment="1">
      <alignment vertical="center"/>
    </xf>
    <xf numFmtId="0" fontId="7" fillId="7" borderId="11" xfId="0" applyFont="1" applyFill="1" applyBorder="1" applyAlignment="1">
      <alignment vertical="center" wrapText="1"/>
    </xf>
    <xf numFmtId="9" fontId="2" fillId="7" borderId="8" xfId="3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8" fillId="8" borderId="14" xfId="0" applyFont="1" applyFill="1" applyBorder="1" applyAlignment="1">
      <alignment horizontal="center" vertical="center" wrapText="1"/>
    </xf>
    <xf numFmtId="164" fontId="8" fillId="8" borderId="15" xfId="1" applyNumberFormat="1" applyFont="1" applyFill="1" applyBorder="1" applyAlignment="1">
      <alignment vertical="center" wrapText="1"/>
    </xf>
    <xf numFmtId="164" fontId="2" fillId="9" borderId="7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9" borderId="7" xfId="0" applyFont="1" applyFill="1" applyBorder="1" applyAlignment="1">
      <alignment vertical="center" wrapText="1"/>
    </xf>
    <xf numFmtId="0" fontId="7" fillId="9" borderId="17" xfId="0" applyFont="1" applyFill="1" applyBorder="1" applyAlignment="1">
      <alignment vertical="center" wrapText="1"/>
    </xf>
    <xf numFmtId="164" fontId="2" fillId="9" borderId="17" xfId="1" applyNumberFormat="1" applyFont="1" applyFill="1" applyBorder="1" applyAlignment="1">
      <alignment vertical="center"/>
    </xf>
    <xf numFmtId="164" fontId="2" fillId="9" borderId="18" xfId="1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8" fillId="10" borderId="19" xfId="0" applyFont="1" applyFill="1" applyBorder="1"/>
    <xf numFmtId="168" fontId="11" fillId="10" borderId="5" xfId="1" applyNumberFormat="1" applyFont="1" applyFill="1" applyBorder="1"/>
    <xf numFmtId="0" fontId="8" fillId="11" borderId="0" xfId="0" applyFont="1" applyFill="1"/>
    <xf numFmtId="0" fontId="8" fillId="10" borderId="0" xfId="0" applyFont="1" applyFill="1"/>
    <xf numFmtId="0" fontId="2" fillId="11" borderId="6" xfId="0" applyFont="1" applyFill="1" applyBorder="1"/>
    <xf numFmtId="168" fontId="11" fillId="7" borderId="5" xfId="1" applyNumberFormat="1" applyFont="1" applyFill="1" applyBorder="1"/>
    <xf numFmtId="168" fontId="0" fillId="0" borderId="0" xfId="1" applyNumberFormat="1" applyFont="1" applyAlignment="1">
      <alignment vertical="center"/>
    </xf>
    <xf numFmtId="0" fontId="8" fillId="11" borderId="9" xfId="0" applyFont="1" applyFill="1" applyBorder="1"/>
    <xf numFmtId="168" fontId="11" fillId="7" borderId="7" xfId="1" applyNumberFormat="1" applyFont="1" applyFill="1" applyBorder="1"/>
    <xf numFmtId="168" fontId="11" fillId="7" borderId="9" xfId="1" applyNumberFormat="1" applyFont="1" applyFill="1" applyBorder="1"/>
    <xf numFmtId="0" fontId="8" fillId="7" borderId="9" xfId="0" applyFont="1" applyFill="1" applyBorder="1" applyAlignment="1">
      <alignment vertical="center" wrapText="1"/>
    </xf>
    <xf numFmtId="0" fontId="8" fillId="10" borderId="9" xfId="0" applyFont="1" applyFill="1" applyBorder="1" applyAlignment="1">
      <alignment vertical="center" wrapText="1"/>
    </xf>
    <xf numFmtId="168" fontId="11" fillId="10" borderId="7" xfId="1" applyNumberFormat="1" applyFont="1" applyFill="1" applyBorder="1"/>
    <xf numFmtId="168" fontId="11" fillId="10" borderId="9" xfId="1" applyNumberFormat="1" applyFont="1" applyFill="1" applyBorder="1"/>
    <xf numFmtId="0" fontId="8" fillId="11" borderId="11" xfId="0" applyFont="1" applyFill="1" applyBorder="1" applyAlignment="1">
      <alignment vertical="center"/>
    </xf>
    <xf numFmtId="168" fontId="11" fillId="7" borderId="8" xfId="1" applyNumberFormat="1" applyFont="1" applyFill="1" applyBorder="1"/>
    <xf numFmtId="168" fontId="11" fillId="11" borderId="8" xfId="1" applyNumberFormat="1" applyFont="1" applyFill="1" applyBorder="1"/>
    <xf numFmtId="168" fontId="11" fillId="11" borderId="11" xfId="1" applyNumberFormat="1" applyFont="1" applyFill="1" applyBorder="1"/>
    <xf numFmtId="0" fontId="7" fillId="0" borderId="21" xfId="0" applyFont="1" applyBorder="1" applyAlignment="1">
      <alignment vertical="center" wrapText="1"/>
    </xf>
    <xf numFmtId="3" fontId="0" fillId="0" borderId="22" xfId="0" applyNumberFormat="1" applyBorder="1" applyAlignment="1">
      <alignment vertical="center"/>
    </xf>
    <xf numFmtId="0" fontId="8" fillId="5" borderId="9" xfId="0" applyFont="1" applyFill="1" applyBorder="1" applyAlignment="1">
      <alignment vertical="center" wrapText="1"/>
    </xf>
    <xf numFmtId="164" fontId="0" fillId="5" borderId="10" xfId="0" applyNumberFormat="1" applyFill="1" applyBorder="1" applyAlignment="1">
      <alignment vertical="center"/>
    </xf>
    <xf numFmtId="3" fontId="0" fillId="5" borderId="24" xfId="0" applyNumberFormat="1" applyFill="1" applyBorder="1" applyAlignment="1">
      <alignment vertical="center"/>
    </xf>
    <xf numFmtId="0" fontId="0" fillId="12" borderId="25" xfId="0" applyFill="1" applyBorder="1" applyAlignment="1">
      <alignment vertical="center"/>
    </xf>
    <xf numFmtId="9" fontId="0" fillId="0" borderId="24" xfId="3" applyFont="1" applyBorder="1" applyAlignment="1">
      <alignment vertical="center"/>
    </xf>
    <xf numFmtId="0" fontId="0" fillId="5" borderId="9" xfId="0" applyFill="1" applyBorder="1" applyAlignment="1">
      <alignment vertical="center" wrapText="1"/>
    </xf>
    <xf numFmtId="9" fontId="0" fillId="5" borderId="7" xfId="3" applyFont="1" applyFill="1" applyBorder="1" applyAlignment="1">
      <alignment vertical="center"/>
    </xf>
    <xf numFmtId="9" fontId="0" fillId="5" borderId="10" xfId="3" applyFont="1" applyFill="1" applyBorder="1" applyAlignment="1">
      <alignment vertical="center"/>
    </xf>
    <xf numFmtId="10" fontId="0" fillId="5" borderId="10" xfId="3" applyNumberFormat="1" applyFont="1" applyFill="1" applyBorder="1" applyAlignment="1">
      <alignment vertical="center"/>
    </xf>
    <xf numFmtId="9" fontId="0" fillId="5" borderId="24" xfId="3" applyFont="1" applyFill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5" borderId="11" xfId="0" applyFill="1" applyBorder="1" applyAlignment="1">
      <alignment vertical="center" wrapText="1"/>
    </xf>
    <xf numFmtId="3" fontId="0" fillId="5" borderId="8" xfId="0" applyNumberFormat="1" applyFill="1" applyBorder="1" applyAlignment="1">
      <alignment vertical="center"/>
    </xf>
    <xf numFmtId="3" fontId="0" fillId="10" borderId="7" xfId="0" applyNumberFormat="1" applyFill="1" applyBorder="1"/>
    <xf numFmtId="3" fontId="0" fillId="10" borderId="10" xfId="0" applyNumberFormat="1" applyFill="1" applyBorder="1"/>
    <xf numFmtId="3" fontId="0" fillId="10" borderId="10" xfId="0" applyNumberFormat="1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164" fontId="0" fillId="10" borderId="10" xfId="0" applyNumberFormat="1" applyFill="1" applyBorder="1" applyAlignment="1">
      <alignment vertical="center"/>
    </xf>
    <xf numFmtId="3" fontId="0" fillId="10" borderId="24" xfId="0" applyNumberFormat="1" applyFill="1" applyBorder="1" applyAlignment="1">
      <alignment vertical="center"/>
    </xf>
    <xf numFmtId="0" fontId="0" fillId="10" borderId="9" xfId="0" applyFill="1" applyBorder="1" applyAlignment="1">
      <alignment vertical="center" wrapText="1"/>
    </xf>
    <xf numFmtId="9" fontId="0" fillId="10" borderId="7" xfId="3" applyFont="1" applyFill="1" applyBorder="1" applyAlignment="1">
      <alignment vertical="center"/>
    </xf>
    <xf numFmtId="9" fontId="0" fillId="10" borderId="10" xfId="3" applyFont="1" applyFill="1" applyBorder="1" applyAlignment="1">
      <alignment vertical="center"/>
    </xf>
    <xf numFmtId="10" fontId="0" fillId="10" borderId="10" xfId="3" applyNumberFormat="1" applyFont="1" applyFill="1" applyBorder="1" applyAlignment="1">
      <alignment vertical="center"/>
    </xf>
    <xf numFmtId="9" fontId="0" fillId="10" borderId="24" xfId="3" applyFont="1" applyFill="1" applyBorder="1" applyAlignment="1">
      <alignment vertical="center"/>
    </xf>
    <xf numFmtId="0" fontId="0" fillId="10" borderId="11" xfId="0" applyFill="1" applyBorder="1" applyAlignment="1">
      <alignment vertical="center" wrapText="1"/>
    </xf>
    <xf numFmtId="3" fontId="0" fillId="10" borderId="8" xfId="0" applyNumberFormat="1" applyFill="1" applyBorder="1" applyAlignment="1">
      <alignment vertical="center"/>
    </xf>
    <xf numFmtId="3" fontId="0" fillId="10" borderId="12" xfId="0" applyNumberFormat="1" applyFill="1" applyBorder="1" applyAlignment="1">
      <alignment vertical="center"/>
    </xf>
    <xf numFmtId="3" fontId="0" fillId="10" borderId="27" xfId="0" applyNumberFormat="1" applyFill="1" applyBorder="1" applyAlignment="1">
      <alignment vertical="center"/>
    </xf>
    <xf numFmtId="0" fontId="0" fillId="0" borderId="5" xfId="0" applyBorder="1"/>
    <xf numFmtId="0" fontId="0" fillId="0" borderId="3" xfId="0" applyBorder="1"/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3" fontId="0" fillId="2" borderId="28" xfId="0" applyNumberFormat="1" applyFill="1" applyBorder="1" applyAlignment="1">
      <alignment vertical="center"/>
    </xf>
    <xf numFmtId="0" fontId="8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0" fillId="3" borderId="10" xfId="0" applyFill="1" applyBorder="1"/>
    <xf numFmtId="0" fontId="0" fillId="3" borderId="10" xfId="0" applyFill="1" applyBorder="1" applyAlignment="1">
      <alignment vertical="center"/>
    </xf>
    <xf numFmtId="3" fontId="0" fillId="3" borderId="24" xfId="0" applyNumberFormat="1" applyFill="1" applyBorder="1" applyAlignment="1">
      <alignment vertical="center"/>
    </xf>
    <xf numFmtId="0" fontId="0" fillId="3" borderId="9" xfId="0" applyFill="1" applyBorder="1" applyAlignment="1">
      <alignment vertical="center" wrapText="1"/>
    </xf>
    <xf numFmtId="9" fontId="0" fillId="3" borderId="7" xfId="3" applyFont="1" applyFill="1" applyBorder="1" applyAlignment="1">
      <alignment vertical="center"/>
    </xf>
    <xf numFmtId="9" fontId="0" fillId="3" borderId="24" xfId="3" applyFont="1" applyFill="1" applyBorder="1" applyAlignment="1">
      <alignment vertical="center"/>
    </xf>
    <xf numFmtId="0" fontId="0" fillId="3" borderId="11" xfId="0" applyFill="1" applyBorder="1" applyAlignment="1">
      <alignment vertical="center" wrapText="1"/>
    </xf>
    <xf numFmtId="3" fontId="0" fillId="0" borderId="3" xfId="0" applyNumberFormat="1" applyBorder="1"/>
    <xf numFmtId="0" fontId="0" fillId="6" borderId="10" xfId="0" applyFill="1" applyBorder="1" applyAlignment="1">
      <alignment vertical="center"/>
    </xf>
    <xf numFmtId="3" fontId="0" fillId="6" borderId="24" xfId="0" applyNumberFormat="1" applyFill="1" applyBorder="1" applyAlignment="1">
      <alignment vertical="center"/>
    </xf>
    <xf numFmtId="9" fontId="0" fillId="6" borderId="24" xfId="3" applyFont="1" applyFill="1" applyBorder="1" applyAlignment="1">
      <alignment vertical="center"/>
    </xf>
    <xf numFmtId="3" fontId="0" fillId="6" borderId="8" xfId="0" applyNumberFormat="1" applyFill="1" applyBorder="1" applyAlignment="1">
      <alignment vertical="center"/>
    </xf>
    <xf numFmtId="3" fontId="0" fillId="6" borderId="12" xfId="0" applyNumberFormat="1" applyFill="1" applyBorder="1" applyAlignment="1">
      <alignment vertical="center"/>
    </xf>
    <xf numFmtId="3" fontId="0" fillId="6" borderId="27" xfId="0" applyNumberForma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7" xfId="3" applyNumberFormat="1" applyFont="1" applyBorder="1" applyAlignment="1">
      <alignment vertical="center"/>
    </xf>
    <xf numFmtId="0" fontId="0" fillId="0" borderId="10" xfId="3" applyNumberFormat="1" applyFont="1" applyBorder="1" applyAlignment="1">
      <alignment vertical="center"/>
    </xf>
    <xf numFmtId="0" fontId="0" fillId="5" borderId="7" xfId="3" applyNumberFormat="1" applyFont="1" applyFill="1" applyBorder="1" applyAlignment="1">
      <alignment vertical="center"/>
    </xf>
    <xf numFmtId="0" fontId="0" fillId="5" borderId="10" xfId="3" applyNumberFormat="1" applyFont="1" applyFill="1" applyBorder="1" applyAlignment="1">
      <alignment vertical="center"/>
    </xf>
    <xf numFmtId="3" fontId="0" fillId="5" borderId="12" xfId="0" applyNumberFormat="1" applyFill="1" applyBorder="1" applyAlignment="1">
      <alignment vertical="center"/>
    </xf>
    <xf numFmtId="3" fontId="0" fillId="5" borderId="27" xfId="0" applyNumberFormat="1" applyFill="1" applyBorder="1" applyAlignment="1">
      <alignment vertical="center"/>
    </xf>
    <xf numFmtId="3" fontId="0" fillId="10" borderId="7" xfId="0" applyNumberFormat="1" applyFill="1" applyBorder="1" applyAlignment="1">
      <alignment vertical="center"/>
    </xf>
    <xf numFmtId="0" fontId="0" fillId="5" borderId="7" xfId="0" applyFill="1" applyBorder="1"/>
    <xf numFmtId="0" fontId="0" fillId="5" borderId="10" xfId="0" applyFill="1" applyBorder="1"/>
    <xf numFmtId="3" fontId="0" fillId="3" borderId="8" xfId="0" applyNumberFormat="1" applyFill="1" applyBorder="1" applyAlignment="1">
      <alignment vertical="center"/>
    </xf>
    <xf numFmtId="3" fontId="0" fillId="3" borderId="12" xfId="0" applyNumberFormat="1" applyFill="1" applyBorder="1" applyAlignment="1">
      <alignment vertical="center"/>
    </xf>
    <xf numFmtId="3" fontId="0" fillId="3" borderId="27" xfId="0" applyNumberFormat="1" applyFill="1" applyBorder="1" applyAlignment="1">
      <alignment vertical="center"/>
    </xf>
    <xf numFmtId="0" fontId="2" fillId="7" borderId="3" xfId="0" applyFont="1" applyFill="1" applyBorder="1" applyAlignment="1">
      <alignment vertical="center" wrapText="1"/>
    </xf>
    <xf numFmtId="9" fontId="2" fillId="7" borderId="3" xfId="3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9" fontId="2" fillId="2" borderId="10" xfId="3" applyFont="1" applyFill="1" applyBorder="1" applyAlignment="1">
      <alignment vertical="center"/>
    </xf>
    <xf numFmtId="0" fontId="0" fillId="12" borderId="29" xfId="0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9" fontId="2" fillId="7" borderId="31" xfId="3" applyFont="1" applyFill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67" fontId="0" fillId="6" borderId="7" xfId="2" applyFont="1" applyFill="1" applyBorder="1" applyAlignment="1">
      <alignment vertical="center"/>
    </xf>
    <xf numFmtId="167" fontId="0" fillId="6" borderId="7" xfId="0" applyNumberFormat="1" applyFill="1" applyBorder="1" applyAlignment="1">
      <alignment vertical="center"/>
    </xf>
    <xf numFmtId="2" fontId="0" fillId="0" borderId="7" xfId="0" applyNumberFormat="1" applyBorder="1" applyAlignment="1">
      <alignment vertical="center"/>
    </xf>
    <xf numFmtId="167" fontId="0" fillId="0" borderId="7" xfId="2" applyFont="1" applyBorder="1" applyAlignment="1">
      <alignment vertical="center"/>
    </xf>
    <xf numFmtId="167" fontId="0" fillId="0" borderId="7" xfId="0" applyNumberFormat="1" applyBorder="1" applyAlignment="1">
      <alignment vertical="center"/>
    </xf>
    <xf numFmtId="0" fontId="7" fillId="6" borderId="9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4" fontId="0" fillId="6" borderId="7" xfId="0" applyNumberFormat="1" applyFill="1" applyBorder="1" applyAlignment="1">
      <alignment vertical="center"/>
    </xf>
    <xf numFmtId="0" fontId="7" fillId="2" borderId="11" xfId="0" applyFont="1" applyFill="1" applyBorder="1" applyAlignment="1">
      <alignment vertical="center" wrapText="1"/>
    </xf>
    <xf numFmtId="169" fontId="0" fillId="2" borderId="8" xfId="0" applyNumberFormat="1" applyFill="1" applyBorder="1" applyAlignment="1">
      <alignment vertical="center"/>
    </xf>
    <xf numFmtId="0" fontId="7" fillId="5" borderId="7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vertical="center" wrapText="1"/>
    </xf>
    <xf numFmtId="9" fontId="13" fillId="7" borderId="5" xfId="3" applyFont="1" applyFill="1" applyBorder="1" applyAlignment="1">
      <alignment vertical="center"/>
    </xf>
    <xf numFmtId="9" fontId="13" fillId="7" borderId="3" xfId="3" applyFont="1" applyFill="1" applyBorder="1" applyAlignment="1">
      <alignment vertical="center"/>
    </xf>
    <xf numFmtId="0" fontId="2" fillId="5" borderId="8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vertical="center"/>
    </xf>
    <xf numFmtId="10" fontId="0" fillId="0" borderId="7" xfId="3" applyNumberFormat="1" applyFont="1" applyBorder="1" applyAlignment="1">
      <alignment vertical="center"/>
    </xf>
    <xf numFmtId="0" fontId="14" fillId="3" borderId="0" xfId="0" applyFont="1" applyFill="1" applyAlignment="1">
      <alignment vertical="center"/>
    </xf>
    <xf numFmtId="3" fontId="13" fillId="3" borderId="7" xfId="0" applyNumberFormat="1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3" fontId="0" fillId="7" borderId="7" xfId="0" applyNumberFormat="1" applyFill="1" applyBorder="1" applyAlignment="1">
      <alignment vertical="center"/>
    </xf>
    <xf numFmtId="0" fontId="0" fillId="3" borderId="32" xfId="0" applyFill="1" applyBorder="1" applyAlignment="1">
      <alignment vertical="center" wrapText="1"/>
    </xf>
    <xf numFmtId="9" fontId="0" fillId="7" borderId="8" xfId="3" applyFont="1" applyFill="1" applyBorder="1" applyAlignment="1">
      <alignment vertical="center"/>
    </xf>
    <xf numFmtId="9" fontId="0" fillId="5" borderId="8" xfId="3" applyFont="1" applyFill="1" applyBorder="1" applyAlignment="1">
      <alignment vertical="center"/>
    </xf>
    <xf numFmtId="9" fontId="0" fillId="3" borderId="8" xfId="3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168" fontId="0" fillId="3" borderId="7" xfId="1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0" fillId="2" borderId="10" xfId="3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168" fontId="0" fillId="2" borderId="7" xfId="1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170" fontId="0" fillId="3" borderId="12" xfId="3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 textRotation="255"/>
    </xf>
    <xf numFmtId="0" fontId="8" fillId="6" borderId="6" xfId="0" applyFont="1" applyFill="1" applyBorder="1" applyAlignment="1">
      <alignment vertical="center" wrapText="1"/>
    </xf>
    <xf numFmtId="171" fontId="0" fillId="6" borderId="5" xfId="2" applyNumberFormat="1" applyFont="1" applyFill="1" applyBorder="1" applyAlignment="1">
      <alignment vertical="center"/>
    </xf>
    <xf numFmtId="171" fontId="0" fillId="6" borderId="3" xfId="2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 wrapText="1"/>
    </xf>
    <xf numFmtId="171" fontId="0" fillId="0" borderId="7" xfId="2" applyNumberFormat="1" applyFont="1" applyBorder="1" applyAlignment="1">
      <alignment vertical="center"/>
    </xf>
    <xf numFmtId="171" fontId="0" fillId="0" borderId="10" xfId="2" applyNumberFormat="1" applyFont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171" fontId="0" fillId="6" borderId="8" xfId="2" applyNumberFormat="1" applyFont="1" applyFill="1" applyBorder="1" applyAlignment="1">
      <alignment vertical="center"/>
    </xf>
    <xf numFmtId="171" fontId="0" fillId="6" borderId="12" xfId="2" applyNumberFormat="1" applyFont="1" applyFill="1" applyBorder="1" applyAlignment="1">
      <alignment vertical="center"/>
    </xf>
    <xf numFmtId="172" fontId="0" fillId="6" borderId="12" xfId="2" applyNumberFormat="1" applyFont="1" applyFill="1" applyBorder="1" applyAlignment="1">
      <alignment vertical="center"/>
    </xf>
    <xf numFmtId="0" fontId="8" fillId="5" borderId="0" xfId="0" applyFont="1" applyFill="1" applyAlignment="1">
      <alignment vertical="center" wrapText="1"/>
    </xf>
    <xf numFmtId="3" fontId="0" fillId="5" borderId="10" xfId="1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5" borderId="8" xfId="0" applyFont="1" applyFill="1" applyBorder="1" applyAlignment="1">
      <alignment vertical="center" textRotation="255"/>
    </xf>
    <xf numFmtId="0" fontId="7" fillId="10" borderId="2" xfId="0" applyFont="1" applyFill="1" applyBorder="1" applyAlignment="1">
      <alignment vertical="center"/>
    </xf>
    <xf numFmtId="3" fontId="0" fillId="10" borderId="1" xfId="1" applyNumberFormat="1" applyFont="1" applyFill="1" applyBorder="1" applyAlignment="1">
      <alignment vertical="center"/>
    </xf>
    <xf numFmtId="0" fontId="7" fillId="6" borderId="6" xfId="0" applyFont="1" applyFill="1" applyBorder="1" applyAlignment="1">
      <alignment vertical="center" wrapText="1"/>
    </xf>
    <xf numFmtId="3" fontId="0" fillId="6" borderId="6" xfId="1" applyNumberFormat="1" applyFont="1" applyFill="1" applyBorder="1" applyAlignment="1">
      <alignment vertical="center"/>
    </xf>
    <xf numFmtId="0" fontId="8" fillId="0" borderId="9" xfId="0" quotePrefix="1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0" fontId="16" fillId="6" borderId="9" xfId="0" applyFont="1" applyFill="1" applyBorder="1" applyAlignment="1">
      <alignment vertical="center" wrapText="1"/>
    </xf>
    <xf numFmtId="3" fontId="0" fillId="6" borderId="9" xfId="0" applyNumberFormat="1" applyFill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9" fontId="0" fillId="0" borderId="9" xfId="3" applyFont="1" applyBorder="1" applyAlignment="1">
      <alignment vertical="center"/>
    </xf>
    <xf numFmtId="9" fontId="0" fillId="0" borderId="8" xfId="3" applyFont="1" applyBorder="1" applyAlignment="1">
      <alignment vertical="center"/>
    </xf>
    <xf numFmtId="164" fontId="7" fillId="6" borderId="9" xfId="1" applyNumberFormat="1" applyFont="1" applyFill="1" applyBorder="1" applyAlignment="1">
      <alignment vertical="center" wrapText="1"/>
    </xf>
    <xf numFmtId="3" fontId="0" fillId="6" borderId="5" xfId="1" applyNumberFormat="1" applyFont="1" applyFill="1" applyBorder="1" applyAlignment="1">
      <alignment vertical="center"/>
    </xf>
    <xf numFmtId="164" fontId="4" fillId="4" borderId="0" xfId="1" applyNumberFormat="1" applyFont="1" applyFill="1" applyAlignment="1">
      <alignment vertical="center"/>
    </xf>
    <xf numFmtId="164" fontId="0" fillId="0" borderId="0" xfId="1" applyNumberFormat="1" applyFont="1" applyAlignment="1">
      <alignment vertical="center"/>
    </xf>
    <xf numFmtId="9" fontId="0" fillId="0" borderId="11" xfId="3" applyFont="1" applyBorder="1" applyAlignment="1">
      <alignment vertical="center"/>
    </xf>
    <xf numFmtId="3" fontId="0" fillId="6" borderId="7" xfId="1" applyNumberFormat="1" applyFont="1" applyFill="1" applyBorder="1" applyAlignment="1">
      <alignment vertical="center"/>
    </xf>
    <xf numFmtId="164" fontId="0" fillId="6" borderId="7" xfId="0" applyNumberFormat="1" applyFill="1" applyBorder="1" applyAlignment="1">
      <alignment vertical="center"/>
    </xf>
    <xf numFmtId="0" fontId="0" fillId="0" borderId="9" xfId="3" applyNumberFormat="1" applyFont="1" applyBorder="1" applyAlignment="1">
      <alignment vertical="center"/>
    </xf>
    <xf numFmtId="0" fontId="7" fillId="6" borderId="5" xfId="0" applyFont="1" applyFill="1" applyBorder="1" applyAlignment="1">
      <alignment vertical="center" wrapText="1"/>
    </xf>
    <xf numFmtId="3" fontId="0" fillId="6" borderId="3" xfId="0" applyNumberFormat="1" applyFill="1" applyBorder="1" applyAlignment="1">
      <alignment vertical="center"/>
    </xf>
    <xf numFmtId="0" fontId="16" fillId="6" borderId="7" xfId="0" applyFont="1" applyFill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3" fontId="0" fillId="7" borderId="5" xfId="1" applyNumberFormat="1" applyFont="1" applyFill="1" applyBorder="1" applyAlignment="1">
      <alignment vertical="center"/>
    </xf>
    <xf numFmtId="3" fontId="0" fillId="0" borderId="7" xfId="1" applyNumberFormat="1" applyFont="1" applyFill="1" applyBorder="1" applyAlignment="1">
      <alignment vertical="center"/>
    </xf>
    <xf numFmtId="3" fontId="0" fillId="7" borderId="7" xfId="1" applyNumberFormat="1" applyFont="1" applyFill="1" applyBorder="1" applyAlignment="1">
      <alignment vertical="center"/>
    </xf>
    <xf numFmtId="3" fontId="0" fillId="0" borderId="7" xfId="1" applyNumberFormat="1" applyFont="1" applyBorder="1" applyAlignment="1">
      <alignment vertical="center"/>
    </xf>
    <xf numFmtId="3" fontId="17" fillId="7" borderId="7" xfId="1" applyNumberFormat="1" applyFont="1" applyFill="1" applyBorder="1" applyAlignment="1">
      <alignment vertical="center"/>
    </xf>
    <xf numFmtId="3" fontId="18" fillId="0" borderId="8" xfId="1" applyNumberFormat="1" applyFont="1" applyFill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173" fontId="0" fillId="0" borderId="5" xfId="0" applyNumberFormat="1" applyBorder="1" applyAlignment="1">
      <alignment vertical="center"/>
    </xf>
    <xf numFmtId="0" fontId="17" fillId="5" borderId="7" xfId="0" applyFont="1" applyFill="1" applyBorder="1" applyAlignment="1">
      <alignment vertical="center" wrapText="1"/>
    </xf>
    <xf numFmtId="4" fontId="0" fillId="5" borderId="8" xfId="0" applyNumberFormat="1" applyFill="1" applyBorder="1" applyAlignment="1">
      <alignment vertical="center"/>
    </xf>
    <xf numFmtId="173" fontId="0" fillId="5" borderId="8" xfId="0" applyNumberFormat="1" applyFill="1" applyBorder="1" applyAlignment="1">
      <alignment vertical="center"/>
    </xf>
    <xf numFmtId="165" fontId="7" fillId="10" borderId="5" xfId="0" applyNumberFormat="1" applyFont="1" applyFill="1" applyBorder="1" applyAlignment="1">
      <alignment vertical="center" wrapText="1"/>
    </xf>
    <xf numFmtId="165" fontId="0" fillId="0" borderId="8" xfId="0" applyNumberFormat="1" applyBorder="1" applyAlignment="1">
      <alignment vertical="center" wrapText="1"/>
    </xf>
    <xf numFmtId="165" fontId="8" fillId="0" borderId="7" xfId="0" applyNumberFormat="1" applyFont="1" applyBorder="1" applyAlignment="1">
      <alignment vertical="center" wrapText="1"/>
    </xf>
    <xf numFmtId="165" fontId="8" fillId="5" borderId="7" xfId="0" applyNumberFormat="1" applyFont="1" applyFill="1" applyBorder="1" applyAlignment="1">
      <alignment vertical="center" wrapText="1"/>
    </xf>
    <xf numFmtId="165" fontId="8" fillId="0" borderId="8" xfId="0" applyNumberFormat="1" applyFont="1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0" xfId="0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right" vertical="center" wrapText="1"/>
    </xf>
    <xf numFmtId="0" fontId="2" fillId="7" borderId="3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7" borderId="9" xfId="0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right" vertical="center" wrapText="1"/>
    </xf>
    <xf numFmtId="0" fontId="17" fillId="7" borderId="9" xfId="0" applyFont="1" applyFill="1" applyBorder="1" applyAlignment="1">
      <alignment horizontal="right" vertical="center" wrapText="1"/>
    </xf>
    <xf numFmtId="0" fontId="17" fillId="7" borderId="1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textRotation="255" wrapText="1"/>
    </xf>
    <xf numFmtId="0" fontId="2" fillId="5" borderId="7" xfId="0" applyFont="1" applyFill="1" applyBorder="1" applyAlignment="1">
      <alignment horizontal="center" vertical="center" textRotation="255" wrapText="1"/>
    </xf>
    <xf numFmtId="0" fontId="2" fillId="5" borderId="8" xfId="0" applyFont="1" applyFill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/>
    </xf>
    <xf numFmtId="164" fontId="2" fillId="9" borderId="16" xfId="1" applyNumberFormat="1" applyFont="1" applyFill="1" applyBorder="1" applyAlignment="1">
      <alignment horizontal="center" vertical="center"/>
    </xf>
    <xf numFmtId="164" fontId="2" fillId="9" borderId="17" xfId="1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0</xdr:rowOff>
    </xdr:from>
    <xdr:to>
      <xdr:col>14</xdr:col>
      <xdr:colOff>306763</xdr:colOff>
      <xdr:row>3</xdr:row>
      <xdr:rowOff>148500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C84C41-18E1-4329-B9FF-B359F722E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6850" y="0"/>
          <a:ext cx="2087938" cy="72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0</xdr:row>
      <xdr:rowOff>0</xdr:rowOff>
    </xdr:from>
    <xdr:to>
      <xdr:col>14</xdr:col>
      <xdr:colOff>306763</xdr:colOff>
      <xdr:row>3</xdr:row>
      <xdr:rowOff>148500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C2FCE7-FFEF-4C81-8401-518098253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6850" y="0"/>
          <a:ext cx="208793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0</xdr:row>
      <xdr:rowOff>95250</xdr:rowOff>
    </xdr:from>
    <xdr:to>
      <xdr:col>2</xdr:col>
      <xdr:colOff>831342</xdr:colOff>
      <xdr:row>3</xdr:row>
      <xdr:rowOff>127254</xdr:rowOff>
    </xdr:to>
    <xdr:pic>
      <xdr:nvPicPr>
        <xdr:cNvPr id="4" name="5 Imagen" descr="Logo2016.jpg">
          <a:extLst>
            <a:ext uri="{FF2B5EF4-FFF2-40B4-BE49-F238E27FC236}">
              <a16:creationId xmlns:a16="http://schemas.microsoft.com/office/drawing/2014/main" id="{B53FFDFB-E4A9-421D-9B93-DEE0E9159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95250"/>
          <a:ext cx="2450592" cy="603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reccionFinanciera\Desktop\escritorio\INF%20MENSUAL\PIGOOO\PIGOOO%202022\12.%20Plantilla%20Indicadores%20y%20PIGOO%20DICIEMBRE%202022.xlsx" TargetMode="External"/><Relationship Id="rId1" Type="http://schemas.openxmlformats.org/officeDocument/2006/relationships/externalLinkPath" Target="/Users/DireccionFinanciera/Desktop/escritorio/INF%20MENSUAL/PIGOOO/PIGOOO%202022/12.%20Plantilla%20Indicadores%20y%20PIGOO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ADORES"/>
      <sheetName val="graficos"/>
      <sheetName val="INSTRUCTIVO"/>
      <sheetName val="PIGOO"/>
    </sheetNames>
    <sheetDataSet>
      <sheetData sheetId="0"/>
      <sheetData sheetId="1"/>
      <sheetData sheetId="2"/>
      <sheetData sheetId="3">
        <row r="16">
          <cell r="K16">
            <v>375178.05</v>
          </cell>
          <cell r="L16">
            <v>324848.82</v>
          </cell>
          <cell r="M16">
            <v>372003.47</v>
          </cell>
        </row>
        <row r="19">
          <cell r="B19">
            <v>-76425.399999999994</v>
          </cell>
          <cell r="C19">
            <v>-75268.86</v>
          </cell>
          <cell r="D19">
            <v>-97456.090000000593</v>
          </cell>
          <cell r="E19">
            <v>-78759.429999999993</v>
          </cell>
          <cell r="F19">
            <v>-88353.84</v>
          </cell>
          <cell r="G19">
            <v>-79461.33</v>
          </cell>
          <cell r="H19">
            <v>-92707.83</v>
          </cell>
          <cell r="I19">
            <v>-85569.49</v>
          </cell>
          <cell r="J19">
            <v>-88727.38</v>
          </cell>
          <cell r="K19">
            <v>-87494.27</v>
          </cell>
          <cell r="L19">
            <v>-97875.63</v>
          </cell>
          <cell r="M19">
            <v>-85167.419999999795</v>
          </cell>
        </row>
        <row r="39">
          <cell r="B39">
            <v>0</v>
          </cell>
          <cell r="C39">
            <v>19689.650000000001</v>
          </cell>
          <cell r="D39">
            <v>65853.95</v>
          </cell>
          <cell r="E39">
            <v>247922.59</v>
          </cell>
          <cell r="F39">
            <v>325620</v>
          </cell>
          <cell r="G39">
            <v>136711.72</v>
          </cell>
          <cell r="H39">
            <v>23289.84</v>
          </cell>
          <cell r="I39">
            <v>123601.8</v>
          </cell>
          <cell r="J39">
            <v>43338.76</v>
          </cell>
          <cell r="K39">
            <v>15634.08</v>
          </cell>
          <cell r="L39">
            <v>10691.52</v>
          </cell>
          <cell r="M39">
            <v>51172.639999999999</v>
          </cell>
        </row>
        <row r="56">
          <cell r="B56">
            <v>46936</v>
          </cell>
          <cell r="C56">
            <v>81439</v>
          </cell>
          <cell r="D56">
            <v>93312</v>
          </cell>
          <cell r="E56">
            <v>92412</v>
          </cell>
          <cell r="F56">
            <v>99746</v>
          </cell>
          <cell r="G56">
            <v>95547</v>
          </cell>
          <cell r="H56">
            <v>87873</v>
          </cell>
          <cell r="I56">
            <v>36812</v>
          </cell>
          <cell r="J56">
            <v>42728</v>
          </cell>
          <cell r="K56">
            <v>82355</v>
          </cell>
          <cell r="L56">
            <v>86258</v>
          </cell>
          <cell r="M56">
            <v>91476</v>
          </cell>
        </row>
        <row r="61">
          <cell r="B61">
            <v>148459.20000000001</v>
          </cell>
          <cell r="C61">
            <v>127931.04</v>
          </cell>
          <cell r="D61">
            <v>238307.5</v>
          </cell>
          <cell r="E61">
            <v>73776.75</v>
          </cell>
          <cell r="F61">
            <v>142378.43</v>
          </cell>
          <cell r="G61">
            <v>128498.27</v>
          </cell>
          <cell r="H61">
            <v>301874.99</v>
          </cell>
          <cell r="I61">
            <v>110068.15</v>
          </cell>
          <cell r="J61">
            <v>174499.14</v>
          </cell>
          <cell r="K61">
            <v>66505.17</v>
          </cell>
          <cell r="L61">
            <v>177643.96</v>
          </cell>
          <cell r="M61">
            <v>166734.35</v>
          </cell>
        </row>
        <row r="70">
          <cell r="B70">
            <v>136963</v>
          </cell>
          <cell r="C70">
            <v>103967</v>
          </cell>
          <cell r="D70">
            <v>101104</v>
          </cell>
          <cell r="E70">
            <v>92607</v>
          </cell>
          <cell r="F70">
            <v>142952</v>
          </cell>
          <cell r="G70">
            <v>167295</v>
          </cell>
          <cell r="H70">
            <v>153205</v>
          </cell>
          <cell r="I70">
            <v>143159</v>
          </cell>
          <cell r="J70">
            <v>186780</v>
          </cell>
          <cell r="K70">
            <v>129186.7</v>
          </cell>
          <cell r="L70">
            <v>176696</v>
          </cell>
          <cell r="M70">
            <v>146371.20000000001</v>
          </cell>
        </row>
        <row r="76">
          <cell r="B76">
            <v>54940</v>
          </cell>
          <cell r="C76">
            <v>55917</v>
          </cell>
          <cell r="D76">
            <v>45402</v>
          </cell>
          <cell r="E76">
            <v>64027</v>
          </cell>
          <cell r="F76">
            <v>66137</v>
          </cell>
          <cell r="G76">
            <v>69526</v>
          </cell>
          <cell r="H76">
            <v>62420</v>
          </cell>
          <cell r="I76">
            <v>58701</v>
          </cell>
          <cell r="J76">
            <v>58123</v>
          </cell>
          <cell r="K76">
            <v>59808</v>
          </cell>
          <cell r="L76">
            <v>60278</v>
          </cell>
          <cell r="M76">
            <v>56341</v>
          </cell>
        </row>
        <row r="80">
          <cell r="B80">
            <v>1757</v>
          </cell>
          <cell r="C80">
            <v>1764</v>
          </cell>
          <cell r="D80">
            <v>1187</v>
          </cell>
          <cell r="E80">
            <v>2311</v>
          </cell>
          <cell r="F80">
            <v>2480</v>
          </cell>
          <cell r="G80">
            <v>1359</v>
          </cell>
          <cell r="H80">
            <v>982</v>
          </cell>
          <cell r="I80">
            <v>1548</v>
          </cell>
          <cell r="J80">
            <v>1804</v>
          </cell>
          <cell r="K80">
            <v>1868</v>
          </cell>
          <cell r="L80">
            <v>1948</v>
          </cell>
          <cell r="M80">
            <v>1638</v>
          </cell>
        </row>
        <row r="81">
          <cell r="B81">
            <v>2713</v>
          </cell>
          <cell r="C81">
            <v>2386</v>
          </cell>
          <cell r="D81">
            <v>2123</v>
          </cell>
          <cell r="E81">
            <v>3211</v>
          </cell>
          <cell r="F81">
            <v>4231</v>
          </cell>
          <cell r="G81">
            <v>5359</v>
          </cell>
          <cell r="H81">
            <v>2820</v>
          </cell>
          <cell r="I81">
            <v>1998</v>
          </cell>
          <cell r="J81">
            <v>2246</v>
          </cell>
          <cell r="K81">
            <v>2578</v>
          </cell>
          <cell r="L81">
            <v>2933</v>
          </cell>
          <cell r="M81">
            <v>3067</v>
          </cell>
        </row>
        <row r="85">
          <cell r="B85">
            <v>37565</v>
          </cell>
          <cell r="C85">
            <v>38328</v>
          </cell>
          <cell r="D85">
            <v>44332</v>
          </cell>
          <cell r="E85">
            <v>43669</v>
          </cell>
          <cell r="F85">
            <v>45132</v>
          </cell>
          <cell r="G85">
            <v>42617</v>
          </cell>
          <cell r="H85">
            <v>47419</v>
          </cell>
          <cell r="I85">
            <v>36075</v>
          </cell>
          <cell r="J85">
            <v>39725</v>
          </cell>
          <cell r="K85">
            <v>42171</v>
          </cell>
          <cell r="L85">
            <v>44431</v>
          </cell>
          <cell r="M85">
            <v>39958</v>
          </cell>
        </row>
        <row r="86">
          <cell r="B86">
            <v>5157</v>
          </cell>
          <cell r="C86">
            <v>3976</v>
          </cell>
          <cell r="D86">
            <v>5021</v>
          </cell>
          <cell r="E86">
            <v>3619</v>
          </cell>
          <cell r="F86">
            <v>3827</v>
          </cell>
          <cell r="G86">
            <v>4415</v>
          </cell>
          <cell r="H86">
            <v>5014</v>
          </cell>
          <cell r="I86">
            <v>4196</v>
          </cell>
          <cell r="J86">
            <v>4200</v>
          </cell>
          <cell r="K86">
            <v>5415</v>
          </cell>
          <cell r="L86">
            <v>4487</v>
          </cell>
          <cell r="M86">
            <v>4483</v>
          </cell>
        </row>
        <row r="91">
          <cell r="B91">
            <v>145644.98999999993</v>
          </cell>
          <cell r="C91">
            <v>72999.649999999951</v>
          </cell>
          <cell r="D91">
            <v>158557.16000000009</v>
          </cell>
          <cell r="E91">
            <v>91646.62</v>
          </cell>
          <cell r="F91">
            <v>117773.57999999989</v>
          </cell>
          <cell r="G91">
            <v>111593.60000000009</v>
          </cell>
          <cell r="H91">
            <v>172701.14999999973</v>
          </cell>
          <cell r="I91">
            <v>97786.750000000087</v>
          </cell>
          <cell r="J91">
            <v>75667.379999999888</v>
          </cell>
          <cell r="K91">
            <v>91324.360000000146</v>
          </cell>
          <cell r="L91">
            <v>132672</v>
          </cell>
          <cell r="M91">
            <v>124795.34000000004</v>
          </cell>
        </row>
        <row r="92">
          <cell r="B92">
            <v>0</v>
          </cell>
        </row>
        <row r="98">
          <cell r="B98">
            <v>768557.42</v>
          </cell>
          <cell r="C98">
            <v>812315.91</v>
          </cell>
          <cell r="D98">
            <v>768520.01</v>
          </cell>
          <cell r="E98">
            <v>861043.08</v>
          </cell>
          <cell r="F98">
            <v>869411.57</v>
          </cell>
          <cell r="G98">
            <v>910085.05</v>
          </cell>
          <cell r="H98">
            <v>882500.84</v>
          </cell>
          <cell r="I98">
            <v>875864.6</v>
          </cell>
          <cell r="J98">
            <v>870037.73</v>
          </cell>
          <cell r="K98">
            <v>887082.22</v>
          </cell>
          <cell r="L98">
            <v>884933.43</v>
          </cell>
          <cell r="M98">
            <v>872982.6</v>
          </cell>
        </row>
        <row r="99">
          <cell r="B99">
            <v>101104.25</v>
          </cell>
          <cell r="C99">
            <v>103734.41</v>
          </cell>
          <cell r="D99">
            <v>81010.13</v>
          </cell>
          <cell r="E99">
            <v>97807.12</v>
          </cell>
          <cell r="F99">
            <v>99272.12</v>
          </cell>
          <cell r="G99">
            <v>109572.99</v>
          </cell>
          <cell r="H99">
            <v>103681.57</v>
          </cell>
          <cell r="I99">
            <v>103762.82</v>
          </cell>
          <cell r="J99">
            <v>101875.87</v>
          </cell>
          <cell r="K99">
            <v>104464.2</v>
          </cell>
          <cell r="L99">
            <v>106459.42</v>
          </cell>
          <cell r="M99">
            <v>109019.85</v>
          </cell>
        </row>
        <row r="100">
          <cell r="B100">
            <v>26557.11</v>
          </cell>
          <cell r="C100">
            <v>18791.21</v>
          </cell>
          <cell r="D100">
            <v>18574.87</v>
          </cell>
          <cell r="E100">
            <v>47506.38</v>
          </cell>
          <cell r="F100">
            <v>45050.18</v>
          </cell>
          <cell r="G100">
            <v>46299.82</v>
          </cell>
          <cell r="H100">
            <v>44270.6</v>
          </cell>
          <cell r="I100">
            <v>42735.05</v>
          </cell>
          <cell r="J100">
            <v>45618.61</v>
          </cell>
          <cell r="K100">
            <v>36333.97</v>
          </cell>
          <cell r="L100">
            <v>39578.93</v>
          </cell>
          <cell r="M100">
            <v>45258.53</v>
          </cell>
        </row>
        <row r="101">
          <cell r="B101">
            <v>25487.54</v>
          </cell>
          <cell r="C101">
            <v>25913.17</v>
          </cell>
          <cell r="D101">
            <v>17019.080000000002</v>
          </cell>
          <cell r="E101">
            <v>34351.94</v>
          </cell>
          <cell r="F101">
            <v>38666.629999999997</v>
          </cell>
          <cell r="G101">
            <v>18513.54</v>
          </cell>
          <cell r="H101">
            <v>13924.84</v>
          </cell>
          <cell r="I101">
            <v>25947.32</v>
          </cell>
          <cell r="J101">
            <v>28250.38</v>
          </cell>
          <cell r="K101">
            <v>29904.39</v>
          </cell>
          <cell r="L101">
            <v>30219.05</v>
          </cell>
          <cell r="M101">
            <v>24300.81</v>
          </cell>
        </row>
        <row r="102">
          <cell r="B102">
            <v>47264.03</v>
          </cell>
          <cell r="C102">
            <v>38695.620000000003</v>
          </cell>
          <cell r="D102">
            <v>35816.26</v>
          </cell>
          <cell r="E102">
            <v>53281.8</v>
          </cell>
          <cell r="F102">
            <v>78850.880000000005</v>
          </cell>
          <cell r="G102">
            <v>99635.61</v>
          </cell>
          <cell r="H102">
            <v>48382.44</v>
          </cell>
          <cell r="I102">
            <v>31643.119999999999</v>
          </cell>
          <cell r="J102">
            <v>39303.19</v>
          </cell>
          <cell r="K102">
            <v>44361.88</v>
          </cell>
          <cell r="L102">
            <v>53038.33</v>
          </cell>
          <cell r="M102">
            <v>56393.03</v>
          </cell>
        </row>
        <row r="104">
          <cell r="B104">
            <v>815490.46999999986</v>
          </cell>
          <cell r="C104">
            <v>737399.49</v>
          </cell>
          <cell r="D104">
            <v>934040.75999999989</v>
          </cell>
          <cell r="E104">
            <v>764207.92</v>
          </cell>
          <cell r="F104">
            <v>798615.27</v>
          </cell>
          <cell r="G104">
            <v>832552.86</v>
          </cell>
          <cell r="H104">
            <v>964135.42</v>
          </cell>
          <cell r="I104">
            <v>768521.82000000007</v>
          </cell>
          <cell r="J104">
            <v>775645.53</v>
          </cell>
          <cell r="K104">
            <v>933069.02</v>
          </cell>
          <cell r="L104">
            <v>861932.15999999992</v>
          </cell>
          <cell r="M104">
            <v>908831.32000000007</v>
          </cell>
        </row>
        <row r="108">
          <cell r="B108">
            <v>419.82</v>
          </cell>
          <cell r="C108">
            <v>297.85000000000002</v>
          </cell>
          <cell r="D108">
            <v>162.97</v>
          </cell>
          <cell r="E108">
            <v>1.23</v>
          </cell>
          <cell r="F108">
            <v>0</v>
          </cell>
          <cell r="G108">
            <v>2.96</v>
          </cell>
          <cell r="H108">
            <v>1.26</v>
          </cell>
          <cell r="I108">
            <v>1.26</v>
          </cell>
          <cell r="J108">
            <v>0</v>
          </cell>
          <cell r="K108">
            <v>128.41</v>
          </cell>
          <cell r="L108">
            <v>0</v>
          </cell>
          <cell r="M108">
            <v>247.6</v>
          </cell>
        </row>
        <row r="109">
          <cell r="B109">
            <v>5629.79</v>
          </cell>
          <cell r="C109">
            <v>47897.61</v>
          </cell>
          <cell r="D109">
            <v>72091.490000000005</v>
          </cell>
          <cell r="E109">
            <v>45378.43</v>
          </cell>
          <cell r="F109">
            <v>71154.41</v>
          </cell>
          <cell r="G109">
            <v>7857.31</v>
          </cell>
          <cell r="H109">
            <v>132308.88</v>
          </cell>
          <cell r="I109">
            <v>13706.77</v>
          </cell>
          <cell r="J109">
            <v>18895.21</v>
          </cell>
          <cell r="K109">
            <v>80970.490000000005</v>
          </cell>
          <cell r="L109">
            <v>42512.7</v>
          </cell>
          <cell r="M109">
            <v>38567.93</v>
          </cell>
        </row>
        <row r="111">
          <cell r="B111">
            <v>20</v>
          </cell>
          <cell r="C111">
            <v>25</v>
          </cell>
          <cell r="D111">
            <v>40</v>
          </cell>
          <cell r="E111">
            <v>22</v>
          </cell>
          <cell r="F111">
            <v>18</v>
          </cell>
          <cell r="G111">
            <v>27</v>
          </cell>
          <cell r="H111">
            <v>27</v>
          </cell>
          <cell r="I111">
            <v>27</v>
          </cell>
          <cell r="J111">
            <v>59</v>
          </cell>
          <cell r="K111">
            <v>64</v>
          </cell>
          <cell r="L111">
            <v>62</v>
          </cell>
          <cell r="M111">
            <v>60</v>
          </cell>
        </row>
        <row r="112">
          <cell r="B112">
            <v>17</v>
          </cell>
          <cell r="C112">
            <v>15</v>
          </cell>
          <cell r="D112">
            <v>29</v>
          </cell>
          <cell r="E112">
            <v>10</v>
          </cell>
          <cell r="F112">
            <v>7</v>
          </cell>
          <cell r="G112">
            <v>14</v>
          </cell>
          <cell r="H112">
            <v>14</v>
          </cell>
          <cell r="I112">
            <v>15</v>
          </cell>
          <cell r="J112">
            <v>23</v>
          </cell>
          <cell r="K112">
            <v>37</v>
          </cell>
          <cell r="L112">
            <v>47</v>
          </cell>
          <cell r="M112">
            <v>51</v>
          </cell>
        </row>
        <row r="116">
          <cell r="B116">
            <v>5286</v>
          </cell>
          <cell r="C116">
            <v>5292</v>
          </cell>
          <cell r="D116">
            <v>5304</v>
          </cell>
          <cell r="E116">
            <v>5312</v>
          </cell>
          <cell r="F116">
            <v>5319</v>
          </cell>
          <cell r="G116">
            <v>5324</v>
          </cell>
          <cell r="H116">
            <v>5333</v>
          </cell>
          <cell r="I116">
            <v>5353</v>
          </cell>
          <cell r="J116">
            <v>5360</v>
          </cell>
          <cell r="K116">
            <v>5358</v>
          </cell>
          <cell r="L116">
            <v>5362</v>
          </cell>
          <cell r="M116">
            <v>5372</v>
          </cell>
        </row>
        <row r="117">
          <cell r="B117">
            <v>5173</v>
          </cell>
          <cell r="C117">
            <v>5182</v>
          </cell>
          <cell r="D117">
            <v>5202</v>
          </cell>
          <cell r="E117">
            <v>5212</v>
          </cell>
          <cell r="F117">
            <v>5219</v>
          </cell>
          <cell r="G117">
            <v>5226</v>
          </cell>
          <cell r="H117">
            <v>5237</v>
          </cell>
          <cell r="I117">
            <v>5259</v>
          </cell>
          <cell r="J117">
            <v>5264</v>
          </cell>
          <cell r="K117">
            <v>5262</v>
          </cell>
          <cell r="L117">
            <v>5270</v>
          </cell>
          <cell r="M117">
            <v>5281</v>
          </cell>
        </row>
        <row r="123">
          <cell r="B123">
            <v>113</v>
          </cell>
          <cell r="C123">
            <v>110</v>
          </cell>
          <cell r="D123">
            <v>102</v>
          </cell>
          <cell r="E123">
            <v>100</v>
          </cell>
          <cell r="F123">
            <v>100</v>
          </cell>
          <cell r="G123">
            <v>98</v>
          </cell>
          <cell r="H123">
            <v>96</v>
          </cell>
          <cell r="I123">
            <v>94</v>
          </cell>
          <cell r="J123">
            <v>96</v>
          </cell>
          <cell r="K123">
            <v>96</v>
          </cell>
          <cell r="L123">
            <v>92</v>
          </cell>
          <cell r="M123">
            <v>91</v>
          </cell>
        </row>
        <row r="137">
          <cell r="B137">
            <v>11282504.810000001</v>
          </cell>
          <cell r="C137">
            <v>11353044.050000001</v>
          </cell>
          <cell r="D137">
            <v>11312877.279999999</v>
          </cell>
          <cell r="E137">
            <v>11291177.619999999</v>
          </cell>
          <cell r="F137">
            <v>11424962.51</v>
          </cell>
          <cell r="G137">
            <v>11554632.35</v>
          </cell>
          <cell r="H137">
            <v>11585318.24</v>
          </cell>
          <cell r="I137">
            <v>11702794.1</v>
          </cell>
          <cell r="J137">
            <v>11790928.720000001</v>
          </cell>
          <cell r="K137">
            <v>11783429.48</v>
          </cell>
          <cell r="L137">
            <v>11864460.890000001</v>
          </cell>
          <cell r="M137">
            <v>11598464.65</v>
          </cell>
        </row>
        <row r="138">
          <cell r="B138">
            <v>1532185.98</v>
          </cell>
          <cell r="C138">
            <v>1557275.43</v>
          </cell>
          <cell r="D138">
            <v>1375416.94</v>
          </cell>
          <cell r="E138">
            <v>1379778.5</v>
          </cell>
          <cell r="F138">
            <v>1413138.2</v>
          </cell>
          <cell r="G138">
            <v>1351306.12</v>
          </cell>
          <cell r="H138">
            <v>1402653.28</v>
          </cell>
          <cell r="I138">
            <v>1437622.47</v>
          </cell>
          <cell r="J138">
            <v>1449123.68</v>
          </cell>
          <cell r="K138">
            <v>1436239.56</v>
          </cell>
          <cell r="L138">
            <v>1474546.6</v>
          </cell>
          <cell r="M138">
            <v>1496929.86</v>
          </cell>
        </row>
        <row r="139">
          <cell r="B139">
            <v>612197.17000000004</v>
          </cell>
          <cell r="C139">
            <v>613129.75</v>
          </cell>
          <cell r="D139">
            <v>823299.77</v>
          </cell>
          <cell r="E139">
            <v>827359.48</v>
          </cell>
          <cell r="F139">
            <v>841116.43</v>
          </cell>
          <cell r="G139">
            <v>850784.59</v>
          </cell>
          <cell r="H139">
            <v>858558.76</v>
          </cell>
          <cell r="I139">
            <v>872107.52000000002</v>
          </cell>
          <cell r="J139">
            <v>886325.66</v>
          </cell>
          <cell r="K139">
            <v>882093.56</v>
          </cell>
          <cell r="L139">
            <v>890893.69</v>
          </cell>
          <cell r="M139">
            <v>901259.21</v>
          </cell>
        </row>
        <row r="140">
          <cell r="B140">
            <v>1553104.01</v>
          </cell>
          <cell r="C140">
            <v>1578210.04</v>
          </cell>
          <cell r="D140">
            <v>1603960.1</v>
          </cell>
          <cell r="E140">
            <v>1620855.53</v>
          </cell>
          <cell r="F140">
            <v>1655085.06</v>
          </cell>
          <cell r="G140">
            <v>1693624.26</v>
          </cell>
          <cell r="H140">
            <v>1712011.09</v>
          </cell>
          <cell r="I140">
            <v>1725808.54</v>
          </cell>
          <cell r="J140">
            <v>1751755.86</v>
          </cell>
          <cell r="K140">
            <v>1779869.86</v>
          </cell>
          <cell r="L140">
            <v>1809774.25</v>
          </cell>
          <cell r="M140">
            <v>1839745.26</v>
          </cell>
        </row>
        <row r="141">
          <cell r="B141">
            <v>157485.03</v>
          </cell>
          <cell r="C141">
            <v>148354.14000000001</v>
          </cell>
          <cell r="D141">
            <v>140201.96</v>
          </cell>
          <cell r="E141">
            <v>143848.89000000001</v>
          </cell>
          <cell r="F141">
            <v>148510.45000000001</v>
          </cell>
          <cell r="G141">
            <v>152248.62</v>
          </cell>
          <cell r="H141">
            <v>153470.41</v>
          </cell>
          <cell r="I141">
            <v>152511.23000000001</v>
          </cell>
          <cell r="J141">
            <v>164085.85</v>
          </cell>
          <cell r="K141">
            <v>150605.21</v>
          </cell>
          <cell r="L141">
            <v>158765.93</v>
          </cell>
          <cell r="M141">
            <v>158540.31</v>
          </cell>
        </row>
        <row r="161">
          <cell r="B161">
            <v>4</v>
          </cell>
          <cell r="C161">
            <v>4</v>
          </cell>
          <cell r="D161">
            <v>4</v>
          </cell>
          <cell r="E161">
            <v>4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4</v>
          </cell>
          <cell r="L161">
            <v>4</v>
          </cell>
          <cell r="M161">
            <v>4</v>
          </cell>
        </row>
        <row r="163">
          <cell r="B163">
            <v>3648</v>
          </cell>
          <cell r="C163">
            <v>3635</v>
          </cell>
          <cell r="D163">
            <v>3861</v>
          </cell>
          <cell r="E163">
            <v>3901</v>
          </cell>
          <cell r="F163">
            <v>3852</v>
          </cell>
          <cell r="G163">
            <v>3769</v>
          </cell>
          <cell r="H163">
            <v>3474</v>
          </cell>
          <cell r="I163">
            <v>3730</v>
          </cell>
          <cell r="J163">
            <v>3707</v>
          </cell>
          <cell r="K163">
            <v>3828</v>
          </cell>
          <cell r="L163">
            <v>3746</v>
          </cell>
          <cell r="M163">
            <v>3774</v>
          </cell>
        </row>
        <row r="164">
          <cell r="B164">
            <v>928</v>
          </cell>
          <cell r="C164">
            <v>1094</v>
          </cell>
          <cell r="D164">
            <v>1142</v>
          </cell>
          <cell r="E164">
            <v>1174</v>
          </cell>
          <cell r="F164">
            <v>1190</v>
          </cell>
          <cell r="G164">
            <v>1202</v>
          </cell>
          <cell r="H164">
            <v>1214</v>
          </cell>
          <cell r="I164">
            <v>1229</v>
          </cell>
          <cell r="J164">
            <v>1244</v>
          </cell>
          <cell r="K164">
            <v>1258</v>
          </cell>
          <cell r="L164">
            <v>1269</v>
          </cell>
          <cell r="M164">
            <v>109</v>
          </cell>
        </row>
        <row r="172">
          <cell r="B172">
            <v>11</v>
          </cell>
          <cell r="C172">
            <v>4</v>
          </cell>
          <cell r="D172">
            <v>16</v>
          </cell>
          <cell r="E172">
            <v>6</v>
          </cell>
          <cell r="F172">
            <v>8</v>
          </cell>
          <cell r="G172">
            <v>7</v>
          </cell>
          <cell r="H172">
            <v>6</v>
          </cell>
          <cell r="I172">
            <v>4</v>
          </cell>
          <cell r="J172">
            <v>18</v>
          </cell>
          <cell r="K172">
            <v>4</v>
          </cell>
          <cell r="L172">
            <v>4</v>
          </cell>
          <cell r="M172">
            <v>3</v>
          </cell>
        </row>
        <row r="192">
          <cell r="B192">
            <v>5</v>
          </cell>
          <cell r="C192">
            <v>5</v>
          </cell>
          <cell r="D192">
            <v>5</v>
          </cell>
          <cell r="E192">
            <v>5</v>
          </cell>
          <cell r="F192">
            <v>5</v>
          </cell>
          <cell r="G192">
            <v>5</v>
          </cell>
          <cell r="H192">
            <v>5</v>
          </cell>
          <cell r="I192">
            <v>5</v>
          </cell>
          <cell r="J192">
            <v>5</v>
          </cell>
          <cell r="K192">
            <v>5</v>
          </cell>
          <cell r="L192">
            <v>5</v>
          </cell>
          <cell r="M192">
            <v>5</v>
          </cell>
        </row>
        <row r="193">
          <cell r="B193">
            <v>0</v>
          </cell>
        </row>
        <row r="194">
          <cell r="B194">
            <v>4</v>
          </cell>
          <cell r="C194">
            <v>4</v>
          </cell>
          <cell r="D194">
            <v>4</v>
          </cell>
          <cell r="E194">
            <v>4</v>
          </cell>
          <cell r="F194">
            <v>4</v>
          </cell>
          <cell r="G194">
            <v>4</v>
          </cell>
          <cell r="H194">
            <v>4</v>
          </cell>
          <cell r="I194">
            <v>4</v>
          </cell>
          <cell r="J194">
            <v>4</v>
          </cell>
          <cell r="K194">
            <v>4</v>
          </cell>
          <cell r="L194">
            <v>5</v>
          </cell>
          <cell r="M194">
            <v>5</v>
          </cell>
        </row>
        <row r="195">
          <cell r="B195">
            <v>0</v>
          </cell>
        </row>
        <row r="196">
          <cell r="B196">
            <v>16</v>
          </cell>
          <cell r="C196">
            <v>16</v>
          </cell>
          <cell r="D196">
            <v>16</v>
          </cell>
          <cell r="E196">
            <v>16</v>
          </cell>
          <cell r="F196">
            <v>16</v>
          </cell>
          <cell r="G196">
            <v>16</v>
          </cell>
          <cell r="H196">
            <v>16</v>
          </cell>
          <cell r="I196">
            <v>16</v>
          </cell>
          <cell r="J196">
            <v>16</v>
          </cell>
          <cell r="K196">
            <v>16</v>
          </cell>
          <cell r="L196">
            <v>15</v>
          </cell>
          <cell r="M196">
            <v>15</v>
          </cell>
        </row>
        <row r="197">
          <cell r="B197">
            <v>0</v>
          </cell>
        </row>
        <row r="198">
          <cell r="B198">
            <v>0</v>
          </cell>
        </row>
        <row r="205">
          <cell r="B205">
            <v>191</v>
          </cell>
          <cell r="C205">
            <v>180</v>
          </cell>
          <cell r="D205">
            <v>395</v>
          </cell>
          <cell r="E205">
            <v>753</v>
          </cell>
          <cell r="F205">
            <v>771</v>
          </cell>
          <cell r="G205">
            <v>710</v>
          </cell>
          <cell r="H205">
            <v>820</v>
          </cell>
          <cell r="I205">
            <v>180</v>
          </cell>
          <cell r="J205">
            <v>290</v>
          </cell>
          <cell r="K205">
            <v>315</v>
          </cell>
          <cell r="L205">
            <v>359</v>
          </cell>
          <cell r="M205">
            <v>263</v>
          </cell>
        </row>
        <row r="208">
          <cell r="B208">
            <v>5286</v>
          </cell>
          <cell r="C208">
            <v>5292</v>
          </cell>
          <cell r="D208">
            <v>5304</v>
          </cell>
          <cell r="E208">
            <v>5312</v>
          </cell>
          <cell r="F208">
            <v>5319</v>
          </cell>
          <cell r="G208">
            <v>5324</v>
          </cell>
          <cell r="H208">
            <v>5333</v>
          </cell>
          <cell r="I208">
            <v>5353</v>
          </cell>
          <cell r="J208">
            <v>5360</v>
          </cell>
          <cell r="K208">
            <v>5358</v>
          </cell>
          <cell r="L208">
            <v>5310</v>
          </cell>
          <cell r="M208">
            <v>5372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B0388-09E9-4697-8501-6C2C3A2EB276}">
  <sheetPr>
    <tabColor rgb="FFFFFF00"/>
    <pageSetUpPr fitToPage="1"/>
  </sheetPr>
  <dimension ref="A1:AB22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6" sqref="A6:O221"/>
    </sheetView>
  </sheetViews>
  <sheetFormatPr baseColWidth="10" defaultColWidth="11.42578125" defaultRowHeight="15" x14ac:dyDescent="0.25"/>
  <cols>
    <col min="1" max="1" width="7.85546875" style="2" customWidth="1"/>
    <col min="2" max="2" width="21.42578125" style="3" customWidth="1"/>
    <col min="3" max="3" width="38.140625" style="2" customWidth="1"/>
    <col min="4" max="9" width="14" style="2" customWidth="1"/>
    <col min="10" max="10" width="13.85546875" style="2" customWidth="1"/>
    <col min="11" max="11" width="13.140625" style="2" customWidth="1"/>
    <col min="12" max="12" width="14.28515625" style="2" customWidth="1"/>
    <col min="13" max="13" width="14.42578125" style="2" customWidth="1"/>
    <col min="14" max="14" width="13" style="2" customWidth="1"/>
    <col min="15" max="15" width="13.5703125" style="2" customWidth="1"/>
    <col min="16" max="16" width="3.5703125" style="1" customWidth="1"/>
    <col min="17" max="16384" width="11.42578125" style="2"/>
  </cols>
  <sheetData>
    <row r="1" spans="1:16" x14ac:dyDescent="0.2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6" x14ac:dyDescent="0.25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6" x14ac:dyDescent="0.25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</row>
    <row r="4" spans="1:16" x14ac:dyDescent="0.25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6" ht="15.75" thickBot="1" x14ac:dyDescent="0.3"/>
    <row r="6" spans="1:16" s="7" customFormat="1" ht="15.75" thickBot="1" x14ac:dyDescent="0.3">
      <c r="A6" s="4" t="s">
        <v>1</v>
      </c>
      <c r="B6" s="372" t="s">
        <v>2</v>
      </c>
      <c r="C6" s="373"/>
      <c r="D6" s="4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6"/>
    </row>
    <row r="7" spans="1:16" s="11" customFormat="1" ht="15" customHeight="1" x14ac:dyDescent="0.25">
      <c r="A7" s="374" t="s">
        <v>15</v>
      </c>
      <c r="B7" s="376" t="s">
        <v>16</v>
      </c>
      <c r="C7" s="8" t="s">
        <v>120</v>
      </c>
      <c r="D7" s="9">
        <f>+[2]PIGOO!B70</f>
        <v>136963</v>
      </c>
      <c r="E7" s="9">
        <f>+[2]PIGOO!C70</f>
        <v>103967</v>
      </c>
      <c r="F7" s="9">
        <f>+[2]PIGOO!D70</f>
        <v>101104</v>
      </c>
      <c r="G7" s="9">
        <f>+[2]PIGOO!E70</f>
        <v>92607</v>
      </c>
      <c r="H7" s="9">
        <f>+[2]PIGOO!F70</f>
        <v>142952</v>
      </c>
      <c r="I7" s="9">
        <f>+[2]PIGOO!G70</f>
        <v>167295</v>
      </c>
      <c r="J7" s="9">
        <f>+[2]PIGOO!H70</f>
        <v>153205</v>
      </c>
      <c r="K7" s="9">
        <f>+[2]PIGOO!I70</f>
        <v>143159</v>
      </c>
      <c r="L7" s="9">
        <f>+[2]PIGOO!J70</f>
        <v>186780</v>
      </c>
      <c r="M7" s="9">
        <f>+[2]PIGOO!K70</f>
        <v>129186.7</v>
      </c>
      <c r="N7" s="9">
        <f>+[2]PIGOO!L70</f>
        <v>176696</v>
      </c>
      <c r="O7" s="9">
        <f>+[2]PIGOO!M70</f>
        <v>146371.20000000001</v>
      </c>
      <c r="P7" s="10">
        <v>1</v>
      </c>
    </row>
    <row r="8" spans="1:16" s="11" customFormat="1" ht="15.75" customHeight="1" thickBot="1" x14ac:dyDescent="0.3">
      <c r="A8" s="375"/>
      <c r="B8" s="377"/>
      <c r="C8" s="12" t="s">
        <v>17</v>
      </c>
      <c r="D8" s="9">
        <v>131849</v>
      </c>
      <c r="E8" s="13">
        <v>132371</v>
      </c>
      <c r="F8" s="13">
        <v>116872</v>
      </c>
      <c r="G8" s="14">
        <v>173451</v>
      </c>
      <c r="H8" s="14">
        <v>138938</v>
      </c>
      <c r="I8" s="15">
        <v>159702</v>
      </c>
      <c r="J8" s="15">
        <v>101308</v>
      </c>
      <c r="K8" s="16">
        <v>96392</v>
      </c>
      <c r="L8" s="13">
        <v>122552</v>
      </c>
      <c r="M8" s="13">
        <v>137137</v>
      </c>
      <c r="N8" s="13">
        <v>136059</v>
      </c>
      <c r="O8" s="13">
        <v>157933</v>
      </c>
      <c r="P8" s="10"/>
    </row>
    <row r="9" spans="1:16" s="11" customFormat="1" x14ac:dyDescent="0.25">
      <c r="B9" s="377"/>
      <c r="C9" s="17" t="s">
        <v>121</v>
      </c>
      <c r="D9" s="18">
        <f>(D7/D8)-1</f>
        <v>3.8786793984027179E-2</v>
      </c>
      <c r="E9" s="18">
        <f t="shared" ref="E9:J9" si="0">(E7/E8)-1</f>
        <v>-0.21457872192549732</v>
      </c>
      <c r="F9" s="18">
        <f t="shared" si="0"/>
        <v>-0.13491683208980765</v>
      </c>
      <c r="G9" s="18">
        <f t="shared" si="0"/>
        <v>-0.46609128802947231</v>
      </c>
      <c r="H9" s="18">
        <f t="shared" si="0"/>
        <v>2.8890584289395171E-2</v>
      </c>
      <c r="I9" s="18">
        <f t="shared" si="0"/>
        <v>4.7544802194086522E-2</v>
      </c>
      <c r="J9" s="18">
        <f t="shared" si="0"/>
        <v>0.51226951474710791</v>
      </c>
      <c r="K9" s="19">
        <f>(K7/K8)-1</f>
        <v>0.48517511826707604</v>
      </c>
      <c r="L9" s="18">
        <f t="shared" ref="L9:O9" si="1">(L7/L8)-1</f>
        <v>0.52408773418630461</v>
      </c>
      <c r="M9" s="18">
        <f t="shared" si="1"/>
        <v>-5.7973413447865996E-2</v>
      </c>
      <c r="N9" s="18">
        <f t="shared" si="1"/>
        <v>0.2986718996905755</v>
      </c>
      <c r="O9" s="18">
        <f t="shared" si="1"/>
        <v>-7.320699283873533E-2</v>
      </c>
      <c r="P9" s="10"/>
    </row>
    <row r="10" spans="1:16" s="11" customFormat="1" x14ac:dyDescent="0.25">
      <c r="B10" s="377"/>
      <c r="C10" s="17" t="s">
        <v>122</v>
      </c>
      <c r="D10" s="18">
        <f>(D11/D12)-1</f>
        <v>3.8786793984027179E-2</v>
      </c>
      <c r="E10" s="18">
        <f>(E11/E12)-1</f>
        <v>-8.8146241768223499E-2</v>
      </c>
      <c r="F10" s="18">
        <f t="shared" ref="F10:J10" si="2">(F11/F12)-1</f>
        <v>-0.10248968752952048</v>
      </c>
      <c r="G10" s="18">
        <f t="shared" si="2"/>
        <v>-0.21621767834054351</v>
      </c>
      <c r="H10" s="18">
        <f t="shared" si="2"/>
        <v>-0.16711056251000389</v>
      </c>
      <c r="I10" s="18">
        <f t="shared" si="2"/>
        <v>-0.12693056472058162</v>
      </c>
      <c r="J10" s="18">
        <f t="shared" si="2"/>
        <v>-5.9086989819704949E-2</v>
      </c>
      <c r="K10" s="19">
        <f>(K11/K12)-1</f>
        <v>-9.1646738980457609E-3</v>
      </c>
      <c r="L10" s="18">
        <f t="shared" ref="L10:O10" si="3">(L11/L12)-1</f>
        <v>4.6527502588554093E-2</v>
      </c>
      <c r="M10" s="18">
        <f t="shared" si="3"/>
        <v>3.5592626730923671E-2</v>
      </c>
      <c r="N10" s="18">
        <f t="shared" si="3"/>
        <v>6.0335842381367355E-2</v>
      </c>
      <c r="O10" s="18">
        <f t="shared" si="3"/>
        <v>4.7191573536487175E-2</v>
      </c>
      <c r="P10" s="10"/>
    </row>
    <row r="11" spans="1:16" s="11" customFormat="1" x14ac:dyDescent="0.25">
      <c r="B11" s="377"/>
      <c r="C11" s="17" t="s">
        <v>18</v>
      </c>
      <c r="D11" s="13">
        <f>+D7</f>
        <v>136963</v>
      </c>
      <c r="E11" s="13">
        <f>D11+E7</f>
        <v>240930</v>
      </c>
      <c r="F11" s="13">
        <f>E11+F7</f>
        <v>342034</v>
      </c>
      <c r="G11" s="13">
        <f t="shared" ref="G11:O12" si="4">F11+G7</f>
        <v>434641</v>
      </c>
      <c r="H11" s="13">
        <f t="shared" si="4"/>
        <v>577593</v>
      </c>
      <c r="I11" s="13">
        <f t="shared" si="4"/>
        <v>744888</v>
      </c>
      <c r="J11" s="13">
        <f t="shared" si="4"/>
        <v>898093</v>
      </c>
      <c r="K11" s="13">
        <f t="shared" si="4"/>
        <v>1041252</v>
      </c>
      <c r="L11" s="13">
        <f t="shared" si="4"/>
        <v>1228032</v>
      </c>
      <c r="M11" s="13">
        <f t="shared" si="4"/>
        <v>1357218.7</v>
      </c>
      <c r="N11" s="13">
        <f t="shared" si="4"/>
        <v>1533914.7</v>
      </c>
      <c r="O11" s="13">
        <f t="shared" si="4"/>
        <v>1680285.9</v>
      </c>
      <c r="P11" s="10"/>
    </row>
    <row r="12" spans="1:16" s="11" customFormat="1" ht="15.75" thickBot="1" x14ac:dyDescent="0.3">
      <c r="B12" s="378"/>
      <c r="C12" s="20" t="s">
        <v>18</v>
      </c>
      <c r="D12" s="13">
        <f>+D8</f>
        <v>131849</v>
      </c>
      <c r="E12" s="13">
        <f>D12+E8</f>
        <v>264220</v>
      </c>
      <c r="F12" s="13">
        <f t="shared" ref="F12" si="5">E12+F8</f>
        <v>381092</v>
      </c>
      <c r="G12" s="13">
        <f t="shared" si="4"/>
        <v>554543</v>
      </c>
      <c r="H12" s="13">
        <f t="shared" si="4"/>
        <v>693481</v>
      </c>
      <c r="I12" s="13">
        <f t="shared" si="4"/>
        <v>853183</v>
      </c>
      <c r="J12" s="13">
        <f t="shared" si="4"/>
        <v>954491</v>
      </c>
      <c r="K12" s="13">
        <f t="shared" si="4"/>
        <v>1050883</v>
      </c>
      <c r="L12" s="13">
        <f t="shared" si="4"/>
        <v>1173435</v>
      </c>
      <c r="M12" s="13">
        <f t="shared" si="4"/>
        <v>1310572</v>
      </c>
      <c r="N12" s="13">
        <f t="shared" si="4"/>
        <v>1446631</v>
      </c>
      <c r="O12" s="13">
        <f t="shared" si="4"/>
        <v>1604564</v>
      </c>
      <c r="P12" s="10"/>
    </row>
    <row r="13" spans="1:16" ht="15" customHeight="1" x14ac:dyDescent="0.25">
      <c r="A13" s="366" t="s">
        <v>15</v>
      </c>
      <c r="B13" s="337" t="s">
        <v>20</v>
      </c>
      <c r="C13" s="21" t="s">
        <v>120</v>
      </c>
      <c r="D13" s="22">
        <f>+[2]PIGOO!B76</f>
        <v>54940</v>
      </c>
      <c r="E13" s="22">
        <f>+[2]PIGOO!C76</f>
        <v>55917</v>
      </c>
      <c r="F13" s="22">
        <f>+[2]PIGOO!D76</f>
        <v>45402</v>
      </c>
      <c r="G13" s="22">
        <f>+[2]PIGOO!E76</f>
        <v>64027</v>
      </c>
      <c r="H13" s="22">
        <f>+[2]PIGOO!F76</f>
        <v>66137</v>
      </c>
      <c r="I13" s="22">
        <f>+[2]PIGOO!G76</f>
        <v>69526</v>
      </c>
      <c r="J13" s="22">
        <f>+[2]PIGOO!H76</f>
        <v>62420</v>
      </c>
      <c r="K13" s="22">
        <f>+[2]PIGOO!I76</f>
        <v>58701</v>
      </c>
      <c r="L13" s="22">
        <f>+[2]PIGOO!J76</f>
        <v>58123</v>
      </c>
      <c r="M13" s="22">
        <f>+[2]PIGOO!K76</f>
        <v>59808</v>
      </c>
      <c r="N13" s="22">
        <f>+[2]PIGOO!L76</f>
        <v>60278</v>
      </c>
      <c r="O13" s="22">
        <f>+[2]PIGOO!M76</f>
        <v>56341</v>
      </c>
      <c r="P13" s="23">
        <v>2</v>
      </c>
    </row>
    <row r="14" spans="1:16" ht="15.75" customHeight="1" thickBot="1" x14ac:dyDescent="0.3">
      <c r="A14" s="367"/>
      <c r="B14" s="338"/>
      <c r="C14" s="24" t="s">
        <v>17</v>
      </c>
      <c r="D14" s="25">
        <v>60083</v>
      </c>
      <c r="E14" s="26">
        <v>57270</v>
      </c>
      <c r="F14" s="26">
        <v>48673</v>
      </c>
      <c r="G14" s="26">
        <v>59224</v>
      </c>
      <c r="H14" s="27">
        <v>61138</v>
      </c>
      <c r="I14" s="26">
        <v>68053</v>
      </c>
      <c r="J14" s="26">
        <v>66797</v>
      </c>
      <c r="K14" s="28">
        <v>64470</v>
      </c>
      <c r="L14" s="26">
        <v>62531</v>
      </c>
      <c r="M14" s="26">
        <v>65987</v>
      </c>
      <c r="N14" s="26">
        <v>65122</v>
      </c>
      <c r="O14" s="26">
        <v>60686</v>
      </c>
    </row>
    <row r="15" spans="1:16" x14ac:dyDescent="0.25">
      <c r="B15" s="338"/>
      <c r="C15" s="29" t="s">
        <v>121</v>
      </c>
      <c r="D15" s="30">
        <f>(D13/D14)-1</f>
        <v>-8.5598255746217711E-2</v>
      </c>
      <c r="E15" s="30">
        <f t="shared" ref="E15:J15" si="6">(E13/E14)-1</f>
        <v>-2.3624934520691476E-2</v>
      </c>
      <c r="F15" s="30">
        <f t="shared" si="6"/>
        <v>-6.7203583095350572E-2</v>
      </c>
      <c r="G15" s="30">
        <f t="shared" si="6"/>
        <v>8.1098878832905674E-2</v>
      </c>
      <c r="H15" s="30">
        <f t="shared" si="6"/>
        <v>8.1765841211685064E-2</v>
      </c>
      <c r="I15" s="30">
        <f t="shared" si="6"/>
        <v>2.1644894420525196E-2</v>
      </c>
      <c r="J15" s="30">
        <f t="shared" si="6"/>
        <v>-6.5526894920430512E-2</v>
      </c>
      <c r="K15" s="31">
        <f>(K13/K14)-1</f>
        <v>-8.9483480688692385E-2</v>
      </c>
      <c r="L15" s="30">
        <f t="shared" ref="L15:O15" si="7">(L13/L14)-1</f>
        <v>-7.0493035454414654E-2</v>
      </c>
      <c r="M15" s="30">
        <f t="shared" si="7"/>
        <v>-9.3639656295937068E-2</v>
      </c>
      <c r="N15" s="30">
        <f t="shared" si="7"/>
        <v>-7.4383464881299766E-2</v>
      </c>
      <c r="O15" s="30">
        <f t="shared" si="7"/>
        <v>-7.1598062156016162E-2</v>
      </c>
    </row>
    <row r="16" spans="1:16" x14ac:dyDescent="0.25">
      <c r="B16" s="338"/>
      <c r="C16" s="32" t="s">
        <v>122</v>
      </c>
      <c r="D16" s="33">
        <f>(D17/D18)-1</f>
        <v>-8.5598255746217711E-2</v>
      </c>
      <c r="E16" s="33">
        <f t="shared" ref="E16:J16" si="8">(E17/E18)-1</f>
        <v>-5.5354358218366762E-2</v>
      </c>
      <c r="F16" s="33">
        <f t="shared" si="8"/>
        <v>-5.8828135352294253E-2</v>
      </c>
      <c r="G16" s="33">
        <f t="shared" si="8"/>
        <v>-2.203773584905655E-2</v>
      </c>
      <c r="H16" s="33">
        <f t="shared" si="8"/>
        <v>1.222118245178816E-4</v>
      </c>
      <c r="I16" s="33">
        <f t="shared" si="8"/>
        <v>4.2545868000598563E-3</v>
      </c>
      <c r="J16" s="33">
        <f t="shared" si="8"/>
        <v>-6.8108765116157155E-3</v>
      </c>
      <c r="K16" s="34">
        <f>(K17/K18)-1</f>
        <v>-1.778434779744209E-2</v>
      </c>
      <c r="L16" s="33">
        <f t="shared" ref="L16:O16" si="9">(L17/L18)-1</f>
        <v>-2.3796191077249174E-2</v>
      </c>
      <c r="M16" s="33">
        <f t="shared" si="9"/>
        <v>-3.1299554235737381E-2</v>
      </c>
      <c r="N16" s="33">
        <f t="shared" si="9"/>
        <v>-3.5429558930032967E-2</v>
      </c>
      <c r="O16" s="33">
        <f t="shared" si="9"/>
        <v>-3.8395533178205321E-2</v>
      </c>
    </row>
    <row r="17" spans="1:16" x14ac:dyDescent="0.25">
      <c r="B17" s="338"/>
      <c r="C17" s="29" t="s">
        <v>18</v>
      </c>
      <c r="D17" s="35">
        <f>D13</f>
        <v>54940</v>
      </c>
      <c r="E17" s="35">
        <f>D17+E13</f>
        <v>110857</v>
      </c>
      <c r="F17" s="35">
        <f t="shared" ref="F17:O18" si="10">E17+F13</f>
        <v>156259</v>
      </c>
      <c r="G17" s="35">
        <f t="shared" si="10"/>
        <v>220286</v>
      </c>
      <c r="H17" s="35">
        <f t="shared" si="10"/>
        <v>286423</v>
      </c>
      <c r="I17" s="35">
        <f t="shared" si="10"/>
        <v>355949</v>
      </c>
      <c r="J17" s="35">
        <f t="shared" si="10"/>
        <v>418369</v>
      </c>
      <c r="K17" s="35">
        <f t="shared" si="10"/>
        <v>477070</v>
      </c>
      <c r="L17" s="35">
        <f t="shared" si="10"/>
        <v>535193</v>
      </c>
      <c r="M17" s="35">
        <f t="shared" si="10"/>
        <v>595001</v>
      </c>
      <c r="N17" s="35">
        <f t="shared" si="10"/>
        <v>655279</v>
      </c>
      <c r="O17" s="35">
        <f t="shared" si="10"/>
        <v>711620</v>
      </c>
    </row>
    <row r="18" spans="1:16" ht="15.75" thickBot="1" x14ac:dyDescent="0.3">
      <c r="B18" s="339"/>
      <c r="C18" s="36" t="s">
        <v>18</v>
      </c>
      <c r="D18" s="26">
        <f>D14</f>
        <v>60083</v>
      </c>
      <c r="E18" s="26">
        <f>D18+E14</f>
        <v>117353</v>
      </c>
      <c r="F18" s="26">
        <f t="shared" si="10"/>
        <v>166026</v>
      </c>
      <c r="G18" s="26">
        <f t="shared" si="10"/>
        <v>225250</v>
      </c>
      <c r="H18" s="26">
        <f t="shared" si="10"/>
        <v>286388</v>
      </c>
      <c r="I18" s="26">
        <f t="shared" si="10"/>
        <v>354441</v>
      </c>
      <c r="J18" s="26">
        <f t="shared" si="10"/>
        <v>421238</v>
      </c>
      <c r="K18" s="26">
        <f t="shared" si="10"/>
        <v>485708</v>
      </c>
      <c r="L18" s="26">
        <f t="shared" si="10"/>
        <v>548239</v>
      </c>
      <c r="M18" s="26">
        <f t="shared" si="10"/>
        <v>614226</v>
      </c>
      <c r="N18" s="26">
        <f t="shared" si="10"/>
        <v>679348</v>
      </c>
      <c r="O18" s="26">
        <f t="shared" si="10"/>
        <v>740034</v>
      </c>
    </row>
    <row r="19" spans="1:16" ht="15" customHeight="1" x14ac:dyDescent="0.25">
      <c r="A19" s="366" t="s">
        <v>15</v>
      </c>
      <c r="B19" s="337" t="s">
        <v>21</v>
      </c>
      <c r="C19" s="21" t="s">
        <v>120</v>
      </c>
      <c r="D19" s="22">
        <f>+[2]PIGOO!B80+[2]PIGOO!B81</f>
        <v>4470</v>
      </c>
      <c r="E19" s="37">
        <f>+[2]PIGOO!C80+[2]PIGOO!C81</f>
        <v>4150</v>
      </c>
      <c r="F19" s="22">
        <f>+[2]PIGOO!D80+[2]PIGOO!D81</f>
        <v>3310</v>
      </c>
      <c r="G19" s="22">
        <f>+[2]PIGOO!E80+[2]PIGOO!E81</f>
        <v>5522</v>
      </c>
      <c r="H19" s="22">
        <f>+[2]PIGOO!F80+[2]PIGOO!F81</f>
        <v>6711</v>
      </c>
      <c r="I19" s="22">
        <f>+[2]PIGOO!G80+[2]PIGOO!G81</f>
        <v>6718</v>
      </c>
      <c r="J19" s="22">
        <f>+[2]PIGOO!H80+[2]PIGOO!H81</f>
        <v>3802</v>
      </c>
      <c r="K19" s="22">
        <f>+[2]PIGOO!I80+[2]PIGOO!I81</f>
        <v>3546</v>
      </c>
      <c r="L19" s="22">
        <f>+[2]PIGOO!J80+[2]PIGOO!J81</f>
        <v>4050</v>
      </c>
      <c r="M19" s="22">
        <f>+[2]PIGOO!K80+[2]PIGOO!K81</f>
        <v>4446</v>
      </c>
      <c r="N19" s="22">
        <f>+[2]PIGOO!L80+[2]PIGOO!L81</f>
        <v>4881</v>
      </c>
      <c r="O19" s="22">
        <f>+[2]PIGOO!M80+[2]PIGOO!M81</f>
        <v>4705</v>
      </c>
      <c r="P19" s="23">
        <v>22</v>
      </c>
    </row>
    <row r="20" spans="1:16" ht="15.75" customHeight="1" thickBot="1" x14ac:dyDescent="0.3">
      <c r="A20" s="367"/>
      <c r="B20" s="338"/>
      <c r="C20" s="24" t="s">
        <v>17</v>
      </c>
      <c r="D20" s="25">
        <v>5809</v>
      </c>
      <c r="E20" s="26">
        <v>4114</v>
      </c>
      <c r="F20" s="26">
        <v>3196</v>
      </c>
      <c r="G20" s="26">
        <v>4662</v>
      </c>
      <c r="H20" s="27">
        <v>6074</v>
      </c>
      <c r="I20" s="26">
        <v>8889</v>
      </c>
      <c r="J20" s="26">
        <v>5835</v>
      </c>
      <c r="K20" s="28">
        <v>3948</v>
      </c>
      <c r="L20" s="26">
        <v>4732</v>
      </c>
      <c r="M20" s="26">
        <v>5712</v>
      </c>
      <c r="N20" s="26">
        <v>7316</v>
      </c>
      <c r="O20" s="26">
        <v>6874</v>
      </c>
    </row>
    <row r="21" spans="1:16" x14ac:dyDescent="0.25">
      <c r="B21" s="338"/>
      <c r="C21" s="29" t="s">
        <v>121</v>
      </c>
      <c r="D21" s="30">
        <f>(D19/D20)-1</f>
        <v>-0.23050438974005849</v>
      </c>
      <c r="E21" s="30">
        <f t="shared" ref="E21:J21" si="11">(E19/E20)-1</f>
        <v>8.7506076810890399E-3</v>
      </c>
      <c r="F21" s="30">
        <f t="shared" si="11"/>
        <v>3.5669586983729573E-2</v>
      </c>
      <c r="G21" s="30">
        <f t="shared" si="11"/>
        <v>0.18447018447018437</v>
      </c>
      <c r="H21" s="30">
        <f t="shared" si="11"/>
        <v>0.10487323016134353</v>
      </c>
      <c r="I21" s="30">
        <f t="shared" si="11"/>
        <v>-0.24423444706941166</v>
      </c>
      <c r="J21" s="30">
        <f t="shared" si="11"/>
        <v>-0.34841473864610106</v>
      </c>
      <c r="K21" s="31">
        <f>(K19/K20)-1</f>
        <v>-0.10182370820668696</v>
      </c>
      <c r="L21" s="30">
        <f t="shared" ref="L21:O21" si="12">(L19/L20)-1</f>
        <v>-0.14412510566356718</v>
      </c>
      <c r="M21" s="30">
        <f t="shared" si="12"/>
        <v>-0.22163865546218486</v>
      </c>
      <c r="N21" s="30">
        <f t="shared" si="12"/>
        <v>-0.33283214871514488</v>
      </c>
      <c r="O21" s="30">
        <f t="shared" si="12"/>
        <v>-0.31553680535350592</v>
      </c>
    </row>
    <row r="22" spans="1:16" x14ac:dyDescent="0.25">
      <c r="B22" s="338"/>
      <c r="C22" s="32" t="s">
        <v>122</v>
      </c>
      <c r="D22" s="33">
        <f>(D23/D24)-1</f>
        <v>-0.23050438974005849</v>
      </c>
      <c r="E22" s="33">
        <f t="shared" ref="E22:J22" si="13">(E23/E24)-1</f>
        <v>-0.13131109543484831</v>
      </c>
      <c r="F22" s="33">
        <f t="shared" si="13"/>
        <v>-9.0631907919811017E-2</v>
      </c>
      <c r="G22" s="33">
        <f t="shared" si="13"/>
        <v>-1.8502896350036546E-2</v>
      </c>
      <c r="H22" s="33">
        <f t="shared" si="13"/>
        <v>1.2911339341856953E-2</v>
      </c>
      <c r="I22" s="33">
        <f t="shared" si="13"/>
        <v>-5.6895919863180988E-2</v>
      </c>
      <c r="J22" s="33">
        <f t="shared" si="13"/>
        <v>-0.10098758391871221</v>
      </c>
      <c r="K22" s="34">
        <f>(K23/K24)-1</f>
        <v>-0.10106520563406773</v>
      </c>
      <c r="L22" s="33">
        <f t="shared" ref="L22:O22" si="14">(L23/L24)-1</f>
        <v>-0.10537675363422838</v>
      </c>
      <c r="M22" s="33">
        <f t="shared" si="14"/>
        <v>-0.11791357535255143</v>
      </c>
      <c r="N22" s="33">
        <f t="shared" si="14"/>
        <v>-0.14399455935773886</v>
      </c>
      <c r="O22" s="33">
        <f t="shared" si="14"/>
        <v>-0.16155209124342995</v>
      </c>
    </row>
    <row r="23" spans="1:16" x14ac:dyDescent="0.25">
      <c r="B23" s="338"/>
      <c r="C23" s="29" t="s">
        <v>18</v>
      </c>
      <c r="D23" s="35">
        <f>D19</f>
        <v>4470</v>
      </c>
      <c r="E23" s="35">
        <f>D23+E19</f>
        <v>8620</v>
      </c>
      <c r="F23" s="35">
        <f>E23+F19</f>
        <v>11930</v>
      </c>
      <c r="G23" s="35">
        <f t="shared" ref="G23:J24" si="15">F23+G19</f>
        <v>17452</v>
      </c>
      <c r="H23" s="35">
        <f t="shared" si="15"/>
        <v>24163</v>
      </c>
      <c r="I23" s="35">
        <f t="shared" si="15"/>
        <v>30881</v>
      </c>
      <c r="J23" s="35">
        <f t="shared" si="15"/>
        <v>34683</v>
      </c>
      <c r="K23" s="35">
        <f>J23+K19</f>
        <v>38229</v>
      </c>
      <c r="L23" s="35">
        <f t="shared" ref="L23:O24" si="16">K23+L19</f>
        <v>42279</v>
      </c>
      <c r="M23" s="35">
        <f t="shared" si="16"/>
        <v>46725</v>
      </c>
      <c r="N23" s="35">
        <f t="shared" si="16"/>
        <v>51606</v>
      </c>
      <c r="O23" s="35">
        <f t="shared" si="16"/>
        <v>56311</v>
      </c>
    </row>
    <row r="24" spans="1:16" ht="15.75" thickBot="1" x14ac:dyDescent="0.3">
      <c r="B24" s="339"/>
      <c r="C24" s="36" t="s">
        <v>18</v>
      </c>
      <c r="D24" s="26">
        <f>D20</f>
        <v>5809</v>
      </c>
      <c r="E24" s="26">
        <f>D24+E20</f>
        <v>9923</v>
      </c>
      <c r="F24" s="26">
        <f t="shared" ref="F24" si="17">E24+F20</f>
        <v>13119</v>
      </c>
      <c r="G24" s="26">
        <f t="shared" si="15"/>
        <v>17781</v>
      </c>
      <c r="H24" s="26">
        <f t="shared" si="15"/>
        <v>23855</v>
      </c>
      <c r="I24" s="26">
        <f t="shared" si="15"/>
        <v>32744</v>
      </c>
      <c r="J24" s="26">
        <f t="shared" si="15"/>
        <v>38579</v>
      </c>
      <c r="K24" s="26">
        <f>J24+K20</f>
        <v>42527</v>
      </c>
      <c r="L24" s="26">
        <f t="shared" si="16"/>
        <v>47259</v>
      </c>
      <c r="M24" s="26">
        <f t="shared" si="16"/>
        <v>52971</v>
      </c>
      <c r="N24" s="26">
        <f t="shared" si="16"/>
        <v>60287</v>
      </c>
      <c r="O24" s="26">
        <f t="shared" si="16"/>
        <v>67161</v>
      </c>
    </row>
    <row r="25" spans="1:16" s="11" customFormat="1" ht="15" customHeight="1" x14ac:dyDescent="0.25">
      <c r="A25" s="374" t="s">
        <v>15</v>
      </c>
      <c r="B25" s="376" t="s">
        <v>22</v>
      </c>
      <c r="C25" s="12" t="s">
        <v>120</v>
      </c>
      <c r="D25" s="37">
        <f>+[2]PIGOO!B205</f>
        <v>191</v>
      </c>
      <c r="E25" s="37">
        <f>+[2]PIGOO!C205</f>
        <v>180</v>
      </c>
      <c r="F25" s="37">
        <f>+[2]PIGOO!D205</f>
        <v>395</v>
      </c>
      <c r="G25" s="37">
        <f>+[2]PIGOO!E205</f>
        <v>753</v>
      </c>
      <c r="H25" s="37">
        <f>+[2]PIGOO!F205</f>
        <v>771</v>
      </c>
      <c r="I25" s="37">
        <f>+[2]PIGOO!G205</f>
        <v>710</v>
      </c>
      <c r="J25" s="37">
        <f>+[2]PIGOO!H205</f>
        <v>820</v>
      </c>
      <c r="K25" s="37">
        <f>+[2]PIGOO!I205</f>
        <v>180</v>
      </c>
      <c r="L25" s="37">
        <f>+[2]PIGOO!J205</f>
        <v>290</v>
      </c>
      <c r="M25" s="37">
        <f>+[2]PIGOO!K205</f>
        <v>315</v>
      </c>
      <c r="N25" s="37">
        <f>+[2]PIGOO!L205</f>
        <v>359</v>
      </c>
      <c r="O25" s="37">
        <f>+[2]PIGOO!M205</f>
        <v>263</v>
      </c>
      <c r="P25" s="10"/>
    </row>
    <row r="26" spans="1:16" s="11" customFormat="1" ht="15.75" customHeight="1" thickBot="1" x14ac:dyDescent="0.3">
      <c r="A26" s="375"/>
      <c r="B26" s="377"/>
      <c r="C26" s="12" t="s">
        <v>17</v>
      </c>
      <c r="D26" s="9">
        <v>120</v>
      </c>
      <c r="E26" s="13">
        <v>290</v>
      </c>
      <c r="F26" s="13">
        <v>250</v>
      </c>
      <c r="G26" s="13">
        <v>580</v>
      </c>
      <c r="H26" s="14">
        <v>260</v>
      </c>
      <c r="I26" s="13">
        <v>400</v>
      </c>
      <c r="J26" s="13">
        <v>190</v>
      </c>
      <c r="K26" s="16">
        <v>150</v>
      </c>
      <c r="L26" s="13">
        <v>118</v>
      </c>
      <c r="M26" s="13">
        <v>125</v>
      </c>
      <c r="N26" s="13">
        <v>120</v>
      </c>
      <c r="O26" s="13">
        <v>180</v>
      </c>
      <c r="P26" s="10"/>
    </row>
    <row r="27" spans="1:16" s="11" customFormat="1" x14ac:dyDescent="0.25">
      <c r="B27" s="377"/>
      <c r="C27" s="17" t="s">
        <v>121</v>
      </c>
      <c r="D27" s="18">
        <f>(D25/D26)-1</f>
        <v>0.59166666666666656</v>
      </c>
      <c r="E27" s="18">
        <f t="shared" ref="E27:J27" si="18">(E25/E26)-1</f>
        <v>-0.37931034482758619</v>
      </c>
      <c r="F27" s="18">
        <f t="shared" si="18"/>
        <v>0.58000000000000007</v>
      </c>
      <c r="G27" s="18">
        <f t="shared" si="18"/>
        <v>0.29827586206896561</v>
      </c>
      <c r="H27" s="18">
        <f t="shared" si="18"/>
        <v>1.9653846153846155</v>
      </c>
      <c r="I27" s="18">
        <f t="shared" si="18"/>
        <v>0.77499999999999991</v>
      </c>
      <c r="J27" s="18">
        <f t="shared" si="18"/>
        <v>3.3157894736842106</v>
      </c>
      <c r="K27" s="19">
        <f>(K25/K26)-1</f>
        <v>0.19999999999999996</v>
      </c>
      <c r="L27" s="18">
        <f t="shared" ref="L27:O27" si="19">(L25/L26)-1</f>
        <v>1.4576271186440679</v>
      </c>
      <c r="M27" s="18">
        <f t="shared" si="19"/>
        <v>1.52</v>
      </c>
      <c r="N27" s="18">
        <f t="shared" si="19"/>
        <v>1.9916666666666667</v>
      </c>
      <c r="O27" s="18">
        <f t="shared" si="19"/>
        <v>0.46111111111111103</v>
      </c>
      <c r="P27" s="10"/>
    </row>
    <row r="28" spans="1:16" s="11" customFormat="1" x14ac:dyDescent="0.25">
      <c r="B28" s="377"/>
      <c r="C28" s="17" t="s">
        <v>122</v>
      </c>
      <c r="D28" s="18">
        <f>(D29/D30)-1</f>
        <v>0.59166666666666656</v>
      </c>
      <c r="E28" s="18">
        <f t="shared" ref="E28:J28" si="20">(E29/E30)-1</f>
        <v>-9.5121951219512169E-2</v>
      </c>
      <c r="F28" s="18">
        <f t="shared" si="20"/>
        <v>0.16060606060606064</v>
      </c>
      <c r="G28" s="18">
        <f t="shared" si="20"/>
        <v>0.22500000000000009</v>
      </c>
      <c r="H28" s="18">
        <f t="shared" si="20"/>
        <v>0.52666666666666662</v>
      </c>
      <c r="I28" s="18">
        <f t="shared" si="20"/>
        <v>0.57894736842105265</v>
      </c>
      <c r="J28" s="18">
        <f t="shared" si="20"/>
        <v>0.82775119617224879</v>
      </c>
      <c r="K28" s="19">
        <f>(K29/K30)-1</f>
        <v>0.78571428571428581</v>
      </c>
      <c r="L28" s="18">
        <f t="shared" ref="L28:O28" si="21">(L29/L30)-1</f>
        <v>0.81933842239185761</v>
      </c>
      <c r="M28" s="18">
        <f t="shared" si="21"/>
        <v>0.85461135722915826</v>
      </c>
      <c r="N28" s="18">
        <f t="shared" si="21"/>
        <v>0.90703034959661921</v>
      </c>
      <c r="O28" s="18">
        <f t="shared" si="21"/>
        <v>0.87818900467121819</v>
      </c>
      <c r="P28" s="10"/>
    </row>
    <row r="29" spans="1:16" s="11" customFormat="1" x14ac:dyDescent="0.25">
      <c r="B29" s="377"/>
      <c r="C29" s="17" t="s">
        <v>18</v>
      </c>
      <c r="D29" s="13">
        <f>D25</f>
        <v>191</v>
      </c>
      <c r="E29" s="13">
        <f>D29+E25</f>
        <v>371</v>
      </c>
      <c r="F29" s="13">
        <f>E29+F25</f>
        <v>766</v>
      </c>
      <c r="G29" s="13">
        <f t="shared" ref="G29:J30" si="22">F29+G25</f>
        <v>1519</v>
      </c>
      <c r="H29" s="13">
        <f t="shared" si="22"/>
        <v>2290</v>
      </c>
      <c r="I29" s="13">
        <f t="shared" si="22"/>
        <v>3000</v>
      </c>
      <c r="J29" s="13">
        <f t="shared" si="22"/>
        <v>3820</v>
      </c>
      <c r="K29" s="13">
        <f>J29+K25</f>
        <v>4000</v>
      </c>
      <c r="L29" s="13">
        <f t="shared" ref="L29:O30" si="23">K29+L25</f>
        <v>4290</v>
      </c>
      <c r="M29" s="13">
        <f t="shared" si="23"/>
        <v>4605</v>
      </c>
      <c r="N29" s="13">
        <f t="shared" si="23"/>
        <v>4964</v>
      </c>
      <c r="O29" s="13">
        <f t="shared" si="23"/>
        <v>5227</v>
      </c>
      <c r="P29" s="10"/>
    </row>
    <row r="30" spans="1:16" s="11" customFormat="1" ht="15.75" thickBot="1" x14ac:dyDescent="0.3">
      <c r="B30" s="378"/>
      <c r="C30" s="20" t="s">
        <v>18</v>
      </c>
      <c r="D30" s="13">
        <f>D26</f>
        <v>120</v>
      </c>
      <c r="E30" s="13">
        <f>D30+E26</f>
        <v>410</v>
      </c>
      <c r="F30" s="13">
        <f t="shared" ref="F30:I30" si="24">E30+F26</f>
        <v>660</v>
      </c>
      <c r="G30" s="13">
        <f t="shared" si="24"/>
        <v>1240</v>
      </c>
      <c r="H30" s="13">
        <f t="shared" si="24"/>
        <v>1500</v>
      </c>
      <c r="I30" s="13">
        <f t="shared" si="24"/>
        <v>1900</v>
      </c>
      <c r="J30" s="13">
        <f t="shared" si="22"/>
        <v>2090</v>
      </c>
      <c r="K30" s="13">
        <f>J30+K26</f>
        <v>2240</v>
      </c>
      <c r="L30" s="13">
        <f t="shared" si="23"/>
        <v>2358</v>
      </c>
      <c r="M30" s="13">
        <f t="shared" si="23"/>
        <v>2483</v>
      </c>
      <c r="N30" s="13">
        <f t="shared" si="23"/>
        <v>2603</v>
      </c>
      <c r="O30" s="13">
        <f t="shared" si="23"/>
        <v>2783</v>
      </c>
      <c r="P30" s="10"/>
    </row>
    <row r="31" spans="1:16" s="11" customFormat="1" ht="15.75" x14ac:dyDescent="0.25">
      <c r="A31" s="38"/>
      <c r="B31" s="379" t="s">
        <v>23</v>
      </c>
      <c r="C31" s="39" t="s">
        <v>24</v>
      </c>
      <c r="D31" s="40">
        <f>(D13+D25)/D7</f>
        <v>0.40252476946328569</v>
      </c>
      <c r="E31" s="40">
        <f t="shared" ref="E31:O31" si="25">(E13+E25)/E7</f>
        <v>0.53956543903353948</v>
      </c>
      <c r="F31" s="40">
        <f t="shared" si="25"/>
        <v>0.4529692198132616</v>
      </c>
      <c r="G31" s="40">
        <f t="shared" si="25"/>
        <v>0.69951515544181331</v>
      </c>
      <c r="H31" s="40">
        <f t="shared" si="25"/>
        <v>0.46804521797526444</v>
      </c>
      <c r="I31" s="40">
        <f t="shared" si="25"/>
        <v>0.41983322872769657</v>
      </c>
      <c r="J31" s="40">
        <f t="shared" si="25"/>
        <v>0.41278026174080479</v>
      </c>
      <c r="K31" s="40">
        <f t="shared" si="25"/>
        <v>0.41129792747923638</v>
      </c>
      <c r="L31" s="40">
        <f t="shared" si="25"/>
        <v>0.31273690973337614</v>
      </c>
      <c r="M31" s="40">
        <f t="shared" si="25"/>
        <v>0.46539620564655648</v>
      </c>
      <c r="N31" s="40">
        <f t="shared" si="25"/>
        <v>0.34317132249739668</v>
      </c>
      <c r="O31" s="40">
        <f t="shared" si="25"/>
        <v>0.38671541942677246</v>
      </c>
      <c r="P31" s="10"/>
    </row>
    <row r="32" spans="1:16" s="11" customFormat="1" ht="15.75" x14ac:dyDescent="0.25">
      <c r="A32" s="41"/>
      <c r="B32" s="380"/>
      <c r="C32" s="39" t="s">
        <v>25</v>
      </c>
      <c r="D32" s="42">
        <f>(D17+D29)/D11</f>
        <v>0.40252476946328569</v>
      </c>
      <c r="E32" s="42">
        <f t="shared" ref="E32:O33" si="26">(E17+E29)/E11</f>
        <v>0.46166106337940482</v>
      </c>
      <c r="F32" s="42">
        <f t="shared" si="26"/>
        <v>0.45909178619669389</v>
      </c>
      <c r="G32" s="42">
        <f t="shared" si="26"/>
        <v>0.51031771047830277</v>
      </c>
      <c r="H32" s="42">
        <f t="shared" si="26"/>
        <v>0.49985543453608339</v>
      </c>
      <c r="I32" s="42">
        <f t="shared" si="26"/>
        <v>0.48188318243816519</v>
      </c>
      <c r="J32" s="42">
        <f t="shared" si="26"/>
        <v>0.47009496789308014</v>
      </c>
      <c r="K32" s="42">
        <f t="shared" si="26"/>
        <v>0.46201111738560885</v>
      </c>
      <c r="L32" s="42">
        <f t="shared" si="26"/>
        <v>0.43930695617052323</v>
      </c>
      <c r="M32" s="42">
        <f t="shared" si="26"/>
        <v>0.44179025826861951</v>
      </c>
      <c r="N32" s="42">
        <f t="shared" si="26"/>
        <v>0.43043006237569797</v>
      </c>
      <c r="O32" s="42">
        <f t="shared" si="26"/>
        <v>0.42662204092767786</v>
      </c>
      <c r="P32" s="10"/>
    </row>
    <row r="33" spans="1:16" s="11" customFormat="1" ht="16.5" thickBot="1" x14ac:dyDescent="0.3">
      <c r="A33" s="43"/>
      <c r="B33" s="381"/>
      <c r="C33" s="44" t="s">
        <v>25</v>
      </c>
      <c r="D33" s="45">
        <f>(D18+D30)/D12</f>
        <v>0.45660566253820656</v>
      </c>
      <c r="E33" s="45">
        <f t="shared" si="26"/>
        <v>0.44570055256982816</v>
      </c>
      <c r="F33" s="45">
        <f t="shared" si="26"/>
        <v>0.43739044640139391</v>
      </c>
      <c r="G33" s="45">
        <f t="shared" si="26"/>
        <v>0.40842639795290897</v>
      </c>
      <c r="H33" s="45">
        <f t="shared" si="26"/>
        <v>0.41513466122359516</v>
      </c>
      <c r="I33" s="45">
        <f t="shared" si="26"/>
        <v>0.41766068944177276</v>
      </c>
      <c r="J33" s="45">
        <f t="shared" si="26"/>
        <v>0.44351177748140108</v>
      </c>
      <c r="K33" s="45">
        <f t="shared" si="26"/>
        <v>0.46432190833803572</v>
      </c>
      <c r="L33" s="45">
        <f t="shared" si="26"/>
        <v>0.46921815013187779</v>
      </c>
      <c r="M33" s="45">
        <f t="shared" si="26"/>
        <v>0.47056476103563938</v>
      </c>
      <c r="N33" s="45">
        <f t="shared" si="26"/>
        <v>0.47140632269044419</v>
      </c>
      <c r="O33" s="45">
        <f t="shared" si="26"/>
        <v>0.46294008839784517</v>
      </c>
      <c r="P33" s="10"/>
    </row>
    <row r="34" spans="1:16" ht="15.75" customHeight="1" x14ac:dyDescent="0.25">
      <c r="A34" s="366" t="s">
        <v>15</v>
      </c>
      <c r="B34" s="332" t="s">
        <v>26</v>
      </c>
      <c r="C34" s="46" t="s">
        <v>120</v>
      </c>
      <c r="D34" s="47">
        <f>+[2]PIGOO!B85</f>
        <v>37565</v>
      </c>
      <c r="E34" s="47">
        <f>+[2]PIGOO!C85</f>
        <v>38328</v>
      </c>
      <c r="F34" s="47">
        <f>+[2]PIGOO!D85</f>
        <v>44332</v>
      </c>
      <c r="G34" s="47">
        <f>+[2]PIGOO!E85</f>
        <v>43669</v>
      </c>
      <c r="H34" s="47">
        <f>+[2]PIGOO!F85</f>
        <v>45132</v>
      </c>
      <c r="I34" s="47">
        <f>+[2]PIGOO!G85</f>
        <v>42617</v>
      </c>
      <c r="J34" s="47">
        <f>+[2]PIGOO!H85</f>
        <v>47419</v>
      </c>
      <c r="K34" s="47">
        <f>+[2]PIGOO!I85</f>
        <v>36075</v>
      </c>
      <c r="L34" s="47">
        <f>+[2]PIGOO!J85</f>
        <v>39725</v>
      </c>
      <c r="M34" s="47">
        <f>+[2]PIGOO!K85</f>
        <v>42171</v>
      </c>
      <c r="N34" s="47">
        <f>+[2]PIGOO!L85</f>
        <v>44431</v>
      </c>
      <c r="O34" s="47">
        <f>+[2]PIGOO!M85</f>
        <v>39958</v>
      </c>
      <c r="P34" s="23">
        <v>3</v>
      </c>
    </row>
    <row r="35" spans="1:16" ht="15.75" customHeight="1" thickBot="1" x14ac:dyDescent="0.3">
      <c r="A35" s="367"/>
      <c r="B35" s="333"/>
      <c r="C35" s="48" t="s">
        <v>17</v>
      </c>
      <c r="D35" s="49">
        <v>40956</v>
      </c>
      <c r="E35" s="50">
        <v>37871</v>
      </c>
      <c r="F35" s="50">
        <v>44819</v>
      </c>
      <c r="G35" s="50">
        <v>40784</v>
      </c>
      <c r="H35" s="50">
        <v>44631</v>
      </c>
      <c r="I35" s="50">
        <v>47221</v>
      </c>
      <c r="J35" s="50">
        <v>44880</v>
      </c>
      <c r="K35" s="50">
        <v>42186</v>
      </c>
      <c r="L35" s="50">
        <v>35119</v>
      </c>
      <c r="M35" s="50">
        <v>39911</v>
      </c>
      <c r="N35" s="50">
        <v>43703</v>
      </c>
      <c r="O35" s="49">
        <v>41894</v>
      </c>
    </row>
    <row r="36" spans="1:16" x14ac:dyDescent="0.25">
      <c r="B36" s="333"/>
      <c r="C36" s="51" t="s">
        <v>121</v>
      </c>
      <c r="D36" s="52">
        <f>(D34/D35)-1</f>
        <v>-8.2796171501123172E-2</v>
      </c>
      <c r="E36" s="53">
        <f t="shared" ref="E36:O36" si="27">(E34/E35)-1</f>
        <v>1.206728103298027E-2</v>
      </c>
      <c r="F36" s="53">
        <f t="shared" si="27"/>
        <v>-1.0865927396862984E-2</v>
      </c>
      <c r="G36" s="53">
        <f t="shared" si="27"/>
        <v>7.073852491173005E-2</v>
      </c>
      <c r="H36" s="53">
        <f t="shared" si="27"/>
        <v>1.1225381461316131E-2</v>
      </c>
      <c r="I36" s="53">
        <f t="shared" si="27"/>
        <v>-9.7498994091611779E-2</v>
      </c>
      <c r="J36" s="53">
        <f t="shared" si="27"/>
        <v>5.6573083778966193E-2</v>
      </c>
      <c r="K36" s="53">
        <f t="shared" si="27"/>
        <v>-0.14485848385720379</v>
      </c>
      <c r="L36" s="53">
        <f t="shared" si="27"/>
        <v>0.13115407614112029</v>
      </c>
      <c r="M36" s="53">
        <f t="shared" si="27"/>
        <v>5.6625992834055783E-2</v>
      </c>
      <c r="N36" s="53">
        <f t="shared" si="27"/>
        <v>1.6657895338992645E-2</v>
      </c>
      <c r="O36" s="53">
        <f t="shared" si="27"/>
        <v>-4.6211868047930538E-2</v>
      </c>
    </row>
    <row r="37" spans="1:16" x14ac:dyDescent="0.25">
      <c r="B37" s="333"/>
      <c r="C37" s="50" t="s">
        <v>122</v>
      </c>
      <c r="D37" s="54">
        <f>(D38/D39)-1</f>
        <v>-8.2796171501123172E-2</v>
      </c>
      <c r="E37" s="54">
        <f t="shared" ref="E37:O37" si="28">(E38/E39)-1</f>
        <v>-3.7220749235667983E-2</v>
      </c>
      <c r="F37" s="54">
        <f t="shared" si="28"/>
        <v>-2.7667696488361981E-2</v>
      </c>
      <c r="G37" s="54">
        <f t="shared" si="28"/>
        <v>-3.2597457884814274E-3</v>
      </c>
      <c r="H37" s="54">
        <f t="shared" si="28"/>
        <v>-1.674152520078076E-4</v>
      </c>
      <c r="I37" s="54">
        <f t="shared" si="28"/>
        <v>-1.8101154197329494E-2</v>
      </c>
      <c r="J37" s="54">
        <f t="shared" si="28"/>
        <v>-6.9729912804403771E-3</v>
      </c>
      <c r="K37" s="54">
        <f t="shared" si="28"/>
        <v>-2.3914512389761944E-2</v>
      </c>
      <c r="L37" s="54">
        <f t="shared" si="28"/>
        <v>-9.5252690459142197E-3</v>
      </c>
      <c r="M37" s="54">
        <f t="shared" si="28"/>
        <v>-3.2147961890921506E-3</v>
      </c>
      <c r="N37" s="54">
        <f t="shared" si="28"/>
        <v>-1.3352637308177151E-3</v>
      </c>
      <c r="O37" s="54">
        <f t="shared" si="28"/>
        <v>-5.0657274666402463E-3</v>
      </c>
    </row>
    <row r="38" spans="1:16" x14ac:dyDescent="0.25">
      <c r="B38" s="333"/>
      <c r="C38" s="51" t="s">
        <v>18</v>
      </c>
      <c r="D38" s="55">
        <f>+D34</f>
        <v>37565</v>
      </c>
      <c r="E38" s="51">
        <f>+D38+E34</f>
        <v>75893</v>
      </c>
      <c r="F38" s="51">
        <f t="shared" ref="F38:O39" si="29">+E38+F34</f>
        <v>120225</v>
      </c>
      <c r="G38" s="51">
        <f t="shared" si="29"/>
        <v>163894</v>
      </c>
      <c r="H38" s="51">
        <f t="shared" si="29"/>
        <v>209026</v>
      </c>
      <c r="I38" s="51">
        <f t="shared" si="29"/>
        <v>251643</v>
      </c>
      <c r="J38" s="51">
        <f t="shared" si="29"/>
        <v>299062</v>
      </c>
      <c r="K38" s="51">
        <f t="shared" si="29"/>
        <v>335137</v>
      </c>
      <c r="L38" s="51">
        <f t="shared" si="29"/>
        <v>374862</v>
      </c>
      <c r="M38" s="51">
        <f t="shared" si="29"/>
        <v>417033</v>
      </c>
      <c r="N38" s="51">
        <f t="shared" si="29"/>
        <v>461464</v>
      </c>
      <c r="O38" s="55">
        <f t="shared" si="29"/>
        <v>501422</v>
      </c>
    </row>
    <row r="39" spans="1:16" ht="15.75" thickBot="1" x14ac:dyDescent="0.3">
      <c r="B39" s="333"/>
      <c r="C39" s="50" t="s">
        <v>18</v>
      </c>
      <c r="D39" s="56">
        <f>+D35</f>
        <v>40956</v>
      </c>
      <c r="E39" s="50">
        <f>+D39+E35</f>
        <v>78827</v>
      </c>
      <c r="F39" s="50">
        <f t="shared" si="29"/>
        <v>123646</v>
      </c>
      <c r="G39" s="50">
        <f t="shared" si="29"/>
        <v>164430</v>
      </c>
      <c r="H39" s="50">
        <f t="shared" si="29"/>
        <v>209061</v>
      </c>
      <c r="I39" s="50">
        <f t="shared" si="29"/>
        <v>256282</v>
      </c>
      <c r="J39" s="50">
        <f t="shared" si="29"/>
        <v>301162</v>
      </c>
      <c r="K39" s="50">
        <f t="shared" si="29"/>
        <v>343348</v>
      </c>
      <c r="L39" s="50">
        <f t="shared" si="29"/>
        <v>378467</v>
      </c>
      <c r="M39" s="50">
        <f t="shared" si="29"/>
        <v>418378</v>
      </c>
      <c r="N39" s="50">
        <f t="shared" si="29"/>
        <v>462081</v>
      </c>
      <c r="O39" s="56">
        <f t="shared" si="29"/>
        <v>503975</v>
      </c>
    </row>
    <row r="40" spans="1:16" ht="15" customHeight="1" x14ac:dyDescent="0.25">
      <c r="B40" s="332" t="s">
        <v>27</v>
      </c>
      <c r="C40" s="46" t="s">
        <v>120</v>
      </c>
      <c r="D40" s="47">
        <f>+[2]PIGOO!B86</f>
        <v>5157</v>
      </c>
      <c r="E40" s="47">
        <f>+[2]PIGOO!C86</f>
        <v>3976</v>
      </c>
      <c r="F40" s="47">
        <f>+[2]PIGOO!D86</f>
        <v>5021</v>
      </c>
      <c r="G40" s="47">
        <f>+[2]PIGOO!E86</f>
        <v>3619</v>
      </c>
      <c r="H40" s="47">
        <f>+[2]PIGOO!F86</f>
        <v>3827</v>
      </c>
      <c r="I40" s="47">
        <f>+[2]PIGOO!G86</f>
        <v>4415</v>
      </c>
      <c r="J40" s="47">
        <f>+[2]PIGOO!H86</f>
        <v>5014</v>
      </c>
      <c r="K40" s="47">
        <f>+[2]PIGOO!I86</f>
        <v>4196</v>
      </c>
      <c r="L40" s="47">
        <f>+[2]PIGOO!J86</f>
        <v>4200</v>
      </c>
      <c r="M40" s="47">
        <f>+[2]PIGOO!K86</f>
        <v>5415</v>
      </c>
      <c r="N40" s="47">
        <f>+[2]PIGOO!L86</f>
        <v>4487</v>
      </c>
      <c r="O40" s="47">
        <f>+[2]PIGOO!M86</f>
        <v>4483</v>
      </c>
      <c r="P40" s="23">
        <v>4</v>
      </c>
    </row>
    <row r="41" spans="1:16" x14ac:dyDescent="0.25">
      <c r="B41" s="333"/>
      <c r="C41" s="48" t="s">
        <v>17</v>
      </c>
      <c r="D41" s="49">
        <v>4817</v>
      </c>
      <c r="E41" s="50">
        <v>3841</v>
      </c>
      <c r="F41" s="50">
        <v>4491</v>
      </c>
      <c r="G41" s="50">
        <v>3785</v>
      </c>
      <c r="H41" s="50">
        <v>3793</v>
      </c>
      <c r="I41" s="50">
        <v>3782</v>
      </c>
      <c r="J41" s="50">
        <v>4284</v>
      </c>
      <c r="K41" s="50">
        <v>4833</v>
      </c>
      <c r="L41" s="50">
        <v>3622</v>
      </c>
      <c r="M41" s="50">
        <v>4905</v>
      </c>
      <c r="N41" s="50">
        <v>6170</v>
      </c>
      <c r="O41" s="49">
        <v>6757</v>
      </c>
    </row>
    <row r="42" spans="1:16" x14ac:dyDescent="0.25">
      <c r="B42" s="333"/>
      <c r="C42" s="51" t="s">
        <v>121</v>
      </c>
      <c r="D42" s="52">
        <f>(D40/D41)-1</f>
        <v>7.0583350633174113E-2</v>
      </c>
      <c r="E42" s="53">
        <f t="shared" ref="E42:O42" si="30">(E40/E41)-1</f>
        <v>3.5147097110127534E-2</v>
      </c>
      <c r="F42" s="53">
        <f t="shared" si="30"/>
        <v>0.11801380538855488</v>
      </c>
      <c r="G42" s="53">
        <f t="shared" si="30"/>
        <v>-4.3857331571994673E-2</v>
      </c>
      <c r="H42" s="53">
        <f t="shared" si="30"/>
        <v>8.9638808331136133E-3</v>
      </c>
      <c r="I42" s="53">
        <f t="shared" si="30"/>
        <v>0.16737176097303008</v>
      </c>
      <c r="J42" s="53">
        <f t="shared" si="30"/>
        <v>0.17040149393090576</v>
      </c>
      <c r="K42" s="53">
        <f t="shared" si="30"/>
        <v>-0.13180219325470721</v>
      </c>
      <c r="L42" s="53">
        <f t="shared" si="30"/>
        <v>0.15958034235229146</v>
      </c>
      <c r="M42" s="53">
        <f t="shared" si="30"/>
        <v>0.10397553516819569</v>
      </c>
      <c r="N42" s="53">
        <f t="shared" si="30"/>
        <v>-0.27277147487844411</v>
      </c>
      <c r="O42" s="53">
        <f t="shared" si="30"/>
        <v>-0.33653988456415573</v>
      </c>
    </row>
    <row r="43" spans="1:16" x14ac:dyDescent="0.25">
      <c r="B43" s="333"/>
      <c r="C43" s="50" t="s">
        <v>122</v>
      </c>
      <c r="D43" s="54">
        <f>(D44/D45)-1</f>
        <v>7.0583350633174113E-2</v>
      </c>
      <c r="E43" s="54">
        <f t="shared" ref="E43:O43" si="31">(E44/E45)-1</f>
        <v>5.4862554862554758E-2</v>
      </c>
      <c r="F43" s="54">
        <f t="shared" si="31"/>
        <v>7.6431667807437931E-2</v>
      </c>
      <c r="G43" s="54">
        <f t="shared" si="31"/>
        <v>4.9545293492382125E-2</v>
      </c>
      <c r="H43" s="54">
        <f t="shared" si="31"/>
        <v>4.2118975249674229E-2</v>
      </c>
      <c r="I43" s="54">
        <f t="shared" si="31"/>
        <v>6.1446815455546977E-2</v>
      </c>
      <c r="J43" s="54">
        <f t="shared" si="31"/>
        <v>7.7657764039870791E-2</v>
      </c>
      <c r="K43" s="54">
        <f t="shared" si="31"/>
        <v>4.75524891453043E-2</v>
      </c>
      <c r="L43" s="54">
        <f t="shared" si="31"/>
        <v>5.8446091065292194E-2</v>
      </c>
      <c r="M43" s="54">
        <f t="shared" si="31"/>
        <v>6.3743980262377598E-2</v>
      </c>
      <c r="N43" s="54">
        <f t="shared" si="31"/>
        <v>2.0776855741572398E-2</v>
      </c>
      <c r="O43" s="54">
        <f t="shared" si="31"/>
        <v>-2.3057371096586787E-2</v>
      </c>
    </row>
    <row r="44" spans="1:16" x14ac:dyDescent="0.25">
      <c r="B44" s="333"/>
      <c r="C44" s="51" t="s">
        <v>18</v>
      </c>
      <c r="D44" s="55">
        <f>+D40</f>
        <v>5157</v>
      </c>
      <c r="E44" s="51">
        <f>+D44+E40</f>
        <v>9133</v>
      </c>
      <c r="F44" s="51">
        <f t="shared" ref="F44:O45" si="32">+E44+F40</f>
        <v>14154</v>
      </c>
      <c r="G44" s="51">
        <f t="shared" si="32"/>
        <v>17773</v>
      </c>
      <c r="H44" s="51">
        <f t="shared" si="32"/>
        <v>21600</v>
      </c>
      <c r="I44" s="51">
        <f t="shared" si="32"/>
        <v>26015</v>
      </c>
      <c r="J44" s="51">
        <f t="shared" si="32"/>
        <v>31029</v>
      </c>
      <c r="K44" s="51">
        <f t="shared" si="32"/>
        <v>35225</v>
      </c>
      <c r="L44" s="51">
        <f t="shared" si="32"/>
        <v>39425</v>
      </c>
      <c r="M44" s="51">
        <f t="shared" si="32"/>
        <v>44840</v>
      </c>
      <c r="N44" s="51">
        <f t="shared" si="32"/>
        <v>49327</v>
      </c>
      <c r="O44" s="55">
        <f t="shared" si="32"/>
        <v>53810</v>
      </c>
    </row>
    <row r="45" spans="1:16" ht="15.75" thickBot="1" x14ac:dyDescent="0.3">
      <c r="B45" s="333"/>
      <c r="C45" s="50" t="s">
        <v>18</v>
      </c>
      <c r="D45" s="56">
        <f>+D41</f>
        <v>4817</v>
      </c>
      <c r="E45" s="50">
        <f>+D45+E41</f>
        <v>8658</v>
      </c>
      <c r="F45" s="50">
        <f t="shared" si="32"/>
        <v>13149</v>
      </c>
      <c r="G45" s="50">
        <f t="shared" si="32"/>
        <v>16934</v>
      </c>
      <c r="H45" s="50">
        <f t="shared" si="32"/>
        <v>20727</v>
      </c>
      <c r="I45" s="50">
        <f t="shared" si="32"/>
        <v>24509</v>
      </c>
      <c r="J45" s="50">
        <f t="shared" si="32"/>
        <v>28793</v>
      </c>
      <c r="K45" s="50">
        <f t="shared" si="32"/>
        <v>33626</v>
      </c>
      <c r="L45" s="50">
        <f t="shared" si="32"/>
        <v>37248</v>
      </c>
      <c r="M45" s="50">
        <f t="shared" si="32"/>
        <v>42153</v>
      </c>
      <c r="N45" s="50">
        <f t="shared" si="32"/>
        <v>48323</v>
      </c>
      <c r="O45" s="56">
        <f t="shared" si="32"/>
        <v>55080</v>
      </c>
    </row>
    <row r="46" spans="1:16" ht="15" customHeight="1" x14ac:dyDescent="0.25">
      <c r="A46" s="366" t="s">
        <v>15</v>
      </c>
      <c r="B46" s="332" t="s">
        <v>28</v>
      </c>
      <c r="C46" s="57" t="s">
        <v>120</v>
      </c>
      <c r="D46" s="58">
        <v>549</v>
      </c>
      <c r="E46" s="58">
        <v>1594</v>
      </c>
      <c r="F46" s="58">
        <v>2691</v>
      </c>
      <c r="G46" s="59">
        <v>3211</v>
      </c>
      <c r="H46" s="58">
        <v>2396</v>
      </c>
      <c r="I46" s="58">
        <v>821</v>
      </c>
      <c r="J46" s="58">
        <v>1886</v>
      </c>
      <c r="K46" s="58">
        <v>383</v>
      </c>
      <c r="L46" s="58">
        <v>128</v>
      </c>
      <c r="M46" s="58">
        <v>132</v>
      </c>
      <c r="N46" s="59">
        <v>125</v>
      </c>
      <c r="O46" s="59">
        <v>1856</v>
      </c>
    </row>
    <row r="47" spans="1:16" ht="15.75" customHeight="1" thickBot="1" x14ac:dyDescent="0.3">
      <c r="A47" s="367"/>
      <c r="B47" s="333"/>
      <c r="C47" s="48" t="s">
        <v>17</v>
      </c>
      <c r="D47" s="50">
        <v>2819</v>
      </c>
      <c r="E47" s="50">
        <v>1125</v>
      </c>
      <c r="F47" s="50">
        <v>1570</v>
      </c>
      <c r="G47" s="50">
        <v>1230</v>
      </c>
      <c r="H47" s="50">
        <v>2775</v>
      </c>
      <c r="I47" s="50">
        <v>4115</v>
      </c>
      <c r="J47" s="50">
        <v>2984</v>
      </c>
      <c r="K47" s="50">
        <v>985</v>
      </c>
      <c r="L47" s="50">
        <v>125</v>
      </c>
      <c r="M47" s="50">
        <v>120</v>
      </c>
      <c r="N47" s="49">
        <v>3915</v>
      </c>
      <c r="O47" s="49">
        <v>2226</v>
      </c>
    </row>
    <row r="48" spans="1:16" x14ac:dyDescent="0.25">
      <c r="B48" s="333"/>
      <c r="C48" s="51" t="s">
        <v>121</v>
      </c>
      <c r="D48" s="53">
        <f>(D46/D47)-1</f>
        <v>-0.80525008868393044</v>
      </c>
      <c r="E48" s="53">
        <f t="shared" ref="E48:O48" si="33">(E46/E47)-1</f>
        <v>0.41688888888888886</v>
      </c>
      <c r="F48" s="53">
        <f t="shared" si="33"/>
        <v>0.71401273885350314</v>
      </c>
      <c r="G48" s="53">
        <f t="shared" si="33"/>
        <v>1.6105691056910567</v>
      </c>
      <c r="H48" s="53">
        <f t="shared" si="33"/>
        <v>-0.13657657657657662</v>
      </c>
      <c r="I48" s="53">
        <f t="shared" si="33"/>
        <v>-0.80048602673147018</v>
      </c>
      <c r="J48" s="53">
        <f t="shared" si="33"/>
        <v>-0.36796246648793562</v>
      </c>
      <c r="K48" s="53">
        <f t="shared" si="33"/>
        <v>-0.6111675126903553</v>
      </c>
      <c r="L48" s="53">
        <f t="shared" si="33"/>
        <v>2.4000000000000021E-2</v>
      </c>
      <c r="M48" s="53">
        <f t="shared" si="33"/>
        <v>0.10000000000000009</v>
      </c>
      <c r="N48" s="53">
        <f t="shared" si="33"/>
        <v>-0.96807151979565775</v>
      </c>
      <c r="O48" s="53">
        <f t="shared" si="33"/>
        <v>-0.16621743036837378</v>
      </c>
    </row>
    <row r="49" spans="1:16" x14ac:dyDescent="0.25">
      <c r="B49" s="333"/>
      <c r="C49" s="50" t="s">
        <v>122</v>
      </c>
      <c r="D49" s="54">
        <f>(D50/D51)-1</f>
        <v>-0.80525008868393044</v>
      </c>
      <c r="E49" s="54">
        <f t="shared" ref="E49:O49" si="34">(E50/E51)-1</f>
        <v>-0.45664300202839758</v>
      </c>
      <c r="F49" s="54">
        <f t="shared" si="34"/>
        <v>-0.12332245194051505</v>
      </c>
      <c r="G49" s="54">
        <f t="shared" si="34"/>
        <v>0.19291221826809024</v>
      </c>
      <c r="H49" s="54">
        <f t="shared" si="34"/>
        <v>9.6858913751444398E-2</v>
      </c>
      <c r="I49" s="54">
        <f t="shared" si="34"/>
        <v>-0.17397682264925918</v>
      </c>
      <c r="J49" s="54">
        <f t="shared" si="34"/>
        <v>-0.20880972439523404</v>
      </c>
      <c r="K49" s="54">
        <f t="shared" si="34"/>
        <v>-0.23132420610123272</v>
      </c>
      <c r="L49" s="54">
        <f t="shared" si="34"/>
        <v>-0.22952391696750907</v>
      </c>
      <c r="M49" s="54">
        <f t="shared" si="34"/>
        <v>-0.22730838189152847</v>
      </c>
      <c r="N49" s="54">
        <f t="shared" si="34"/>
        <v>-0.3605660984239305</v>
      </c>
      <c r="O49" s="54">
        <f t="shared" si="34"/>
        <v>-0.3425319938305057</v>
      </c>
    </row>
    <row r="50" spans="1:16" x14ac:dyDescent="0.25">
      <c r="B50" s="333"/>
      <c r="C50" s="51" t="s">
        <v>18</v>
      </c>
      <c r="D50" s="51">
        <f>+D46</f>
        <v>549</v>
      </c>
      <c r="E50" s="51">
        <f>+D50+E46</f>
        <v>2143</v>
      </c>
      <c r="F50" s="51">
        <f t="shared" ref="F50:O51" si="35">+E50+F46</f>
        <v>4834</v>
      </c>
      <c r="G50" s="51">
        <f t="shared" si="35"/>
        <v>8045</v>
      </c>
      <c r="H50" s="51">
        <f t="shared" si="35"/>
        <v>10441</v>
      </c>
      <c r="I50" s="51">
        <f t="shared" si="35"/>
        <v>11262</v>
      </c>
      <c r="J50" s="51">
        <f t="shared" si="35"/>
        <v>13148</v>
      </c>
      <c r="K50" s="51">
        <f t="shared" si="35"/>
        <v>13531</v>
      </c>
      <c r="L50" s="51">
        <f t="shared" si="35"/>
        <v>13659</v>
      </c>
      <c r="M50" s="51">
        <f t="shared" si="35"/>
        <v>13791</v>
      </c>
      <c r="N50" s="51">
        <f t="shared" si="35"/>
        <v>13916</v>
      </c>
      <c r="O50" s="55">
        <f t="shared" si="35"/>
        <v>15772</v>
      </c>
    </row>
    <row r="51" spans="1:16" ht="15.75" thickBot="1" x14ac:dyDescent="0.3">
      <c r="B51" s="333"/>
      <c r="C51" s="60" t="s">
        <v>18</v>
      </c>
      <c r="D51" s="60">
        <f>+D47</f>
        <v>2819</v>
      </c>
      <c r="E51" s="60">
        <f>+D51+E47</f>
        <v>3944</v>
      </c>
      <c r="F51" s="60">
        <f t="shared" si="35"/>
        <v>5514</v>
      </c>
      <c r="G51" s="60">
        <f t="shared" si="35"/>
        <v>6744</v>
      </c>
      <c r="H51" s="60">
        <f t="shared" si="35"/>
        <v>9519</v>
      </c>
      <c r="I51" s="60">
        <f t="shared" si="35"/>
        <v>13634</v>
      </c>
      <c r="J51" s="60">
        <f t="shared" si="35"/>
        <v>16618</v>
      </c>
      <c r="K51" s="60">
        <f t="shared" si="35"/>
        <v>17603</v>
      </c>
      <c r="L51" s="60">
        <f t="shared" si="35"/>
        <v>17728</v>
      </c>
      <c r="M51" s="60">
        <f t="shared" si="35"/>
        <v>17848</v>
      </c>
      <c r="N51" s="60">
        <f t="shared" si="35"/>
        <v>21763</v>
      </c>
      <c r="O51" s="56">
        <f t="shared" si="35"/>
        <v>23989</v>
      </c>
    </row>
    <row r="52" spans="1:16" ht="15.75" x14ac:dyDescent="0.25">
      <c r="A52" s="61"/>
      <c r="B52" s="368" t="s">
        <v>29</v>
      </c>
      <c r="C52" s="62" t="s">
        <v>24</v>
      </c>
      <c r="D52" s="63">
        <f>+D34/D13</f>
        <v>0.68374590462322538</v>
      </c>
      <c r="E52" s="63">
        <f t="shared" ref="E52:O52" si="36">+E34/E13</f>
        <v>0.68544449809539143</v>
      </c>
      <c r="F52" s="63">
        <f t="shared" si="36"/>
        <v>0.97643275626624382</v>
      </c>
      <c r="G52" s="63">
        <f t="shared" si="36"/>
        <v>0.68204038921080168</v>
      </c>
      <c r="H52" s="63">
        <f t="shared" si="36"/>
        <v>0.68240168135839241</v>
      </c>
      <c r="I52" s="63">
        <f t="shared" si="36"/>
        <v>0.61296493398153207</v>
      </c>
      <c r="J52" s="63">
        <f t="shared" si="36"/>
        <v>0.75967638577379049</v>
      </c>
      <c r="K52" s="63">
        <f t="shared" si="36"/>
        <v>0.61455511831144272</v>
      </c>
      <c r="L52" s="63">
        <f t="shared" si="36"/>
        <v>0.68346437726889531</v>
      </c>
      <c r="M52" s="63">
        <f t="shared" si="36"/>
        <v>0.7051063402889246</v>
      </c>
      <c r="N52" s="63">
        <f t="shared" si="36"/>
        <v>0.73710143004081086</v>
      </c>
      <c r="O52" s="63">
        <f t="shared" si="36"/>
        <v>0.70921708879856593</v>
      </c>
    </row>
    <row r="53" spans="1:16" ht="15.75" x14ac:dyDescent="0.25">
      <c r="A53" s="64"/>
      <c r="B53" s="369"/>
      <c r="C53" s="65" t="s">
        <v>25</v>
      </c>
      <c r="D53" s="66">
        <f>+D38/D17</f>
        <v>0.68374590462322538</v>
      </c>
      <c r="E53" s="66">
        <f t="shared" ref="E53:O54" si="37">+E38/E17</f>
        <v>0.68460268634366794</v>
      </c>
      <c r="F53" s="66">
        <f t="shared" si="37"/>
        <v>0.76939568280867021</v>
      </c>
      <c r="G53" s="66">
        <f t="shared" si="37"/>
        <v>0.7440055200966017</v>
      </c>
      <c r="H53" s="66">
        <f t="shared" si="37"/>
        <v>0.72978077877824055</v>
      </c>
      <c r="I53" s="66">
        <f t="shared" si="37"/>
        <v>0.70696363804927109</v>
      </c>
      <c r="J53" s="66">
        <f t="shared" si="37"/>
        <v>0.71482829750770249</v>
      </c>
      <c r="K53" s="66">
        <f t="shared" si="37"/>
        <v>0.70249020059949274</v>
      </c>
      <c r="L53" s="66">
        <f t="shared" si="37"/>
        <v>0.70042395920723921</v>
      </c>
      <c r="M53" s="66">
        <f t="shared" si="37"/>
        <v>0.70089462034517591</v>
      </c>
      <c r="N53" s="66">
        <f t="shared" si="37"/>
        <v>0.70422522314922342</v>
      </c>
      <c r="O53" s="66">
        <f t="shared" si="37"/>
        <v>0.70462044349512376</v>
      </c>
    </row>
    <row r="54" spans="1:16" ht="16.5" thickBot="1" x14ac:dyDescent="0.3">
      <c r="A54" s="67"/>
      <c r="B54" s="370"/>
      <c r="C54" s="68" t="s">
        <v>25</v>
      </c>
      <c r="D54" s="69">
        <f>+D39/D18</f>
        <v>0.6816570410931545</v>
      </c>
      <c r="E54" s="69">
        <f t="shared" si="37"/>
        <v>0.67170843523386703</v>
      </c>
      <c r="F54" s="69">
        <f t="shared" si="37"/>
        <v>0.74473877585438431</v>
      </c>
      <c r="G54" s="69">
        <f t="shared" si="37"/>
        <v>0.72998890122086568</v>
      </c>
      <c r="H54" s="69">
        <f t="shared" si="37"/>
        <v>0.72999217844323083</v>
      </c>
      <c r="I54" s="69">
        <f t="shared" si="37"/>
        <v>0.72305969117568225</v>
      </c>
      <c r="J54" s="69">
        <f t="shared" si="37"/>
        <v>0.71494499546574619</v>
      </c>
      <c r="K54" s="69">
        <f t="shared" si="37"/>
        <v>0.70690208932115595</v>
      </c>
      <c r="L54" s="69">
        <f t="shared" si="37"/>
        <v>0.69033213616689071</v>
      </c>
      <c r="M54" s="69">
        <f t="shared" si="37"/>
        <v>0.68114667890971725</v>
      </c>
      <c r="N54" s="69">
        <f t="shared" si="37"/>
        <v>0.68018305787313715</v>
      </c>
      <c r="O54" s="69">
        <f t="shared" si="37"/>
        <v>0.68101600737263424</v>
      </c>
    </row>
    <row r="55" spans="1:16" ht="15" customHeight="1" x14ac:dyDescent="0.25">
      <c r="A55" s="365" t="s">
        <v>30</v>
      </c>
      <c r="B55" s="313" t="s">
        <v>31</v>
      </c>
      <c r="C55" s="70" t="s">
        <v>120</v>
      </c>
      <c r="D55" s="22">
        <f>+[2]PIGOO!B98+[2]PIGOO!B99+[2]PIGOO!B100</f>
        <v>896218.78</v>
      </c>
      <c r="E55" s="37">
        <f>+[2]PIGOO!C98+[2]PIGOO!C99+[2]PIGOO!C100</f>
        <v>934841.53</v>
      </c>
      <c r="F55" s="22">
        <f>+[2]PIGOO!D98+[2]PIGOO!D99+[2]PIGOO!D100</f>
        <v>868105.01</v>
      </c>
      <c r="G55" s="22">
        <f>+[2]PIGOO!E98+[2]PIGOO!E99+[2]PIGOO!E100</f>
        <v>1006356.58</v>
      </c>
      <c r="H55" s="22">
        <f>+[2]PIGOO!F98+[2]PIGOO!F99+[2]PIGOO!F100</f>
        <v>1013733.87</v>
      </c>
      <c r="I55" s="22">
        <f>+[2]PIGOO!G98+[2]PIGOO!G99+[2]PIGOO!G100</f>
        <v>1065957.8600000001</v>
      </c>
      <c r="J55" s="22">
        <f>+[2]PIGOO!H98+[2]PIGOO!H99+[2]PIGOO!H100</f>
        <v>1030453.0099999999</v>
      </c>
      <c r="K55" s="22">
        <f>+[2]PIGOO!I98+[2]PIGOO!I99+[2]PIGOO!I100</f>
        <v>1022362.47</v>
      </c>
      <c r="L55" s="22">
        <f>+[2]PIGOO!J98+[2]PIGOO!J99+[2]PIGOO!J100</f>
        <v>1017532.21</v>
      </c>
      <c r="M55" s="22">
        <f>+[2]PIGOO!K98+[2]PIGOO!K99+[2]PIGOO!K100</f>
        <v>1027880.3899999999</v>
      </c>
      <c r="N55" s="22">
        <f>+[2]PIGOO!L98+[2]PIGOO!L99+[2]PIGOO!L100</f>
        <v>1030971.7800000001</v>
      </c>
      <c r="O55" s="22">
        <f>+[2]PIGOO!M98+[2]PIGOO!M99+[2]PIGOO!M100</f>
        <v>1027260.98</v>
      </c>
      <c r="P55" s="23">
        <v>5</v>
      </c>
    </row>
    <row r="56" spans="1:16" ht="15.75" customHeight="1" thickBot="1" x14ac:dyDescent="0.3">
      <c r="A56" s="344"/>
      <c r="B56" s="314"/>
      <c r="C56" s="71" t="s">
        <v>17</v>
      </c>
      <c r="D56" s="72">
        <v>850810.28</v>
      </c>
      <c r="E56" s="73">
        <v>851084.99000000011</v>
      </c>
      <c r="F56" s="73">
        <v>846562.05</v>
      </c>
      <c r="G56" s="73">
        <v>872449.04999999993</v>
      </c>
      <c r="H56" s="73">
        <v>896736.87999999989</v>
      </c>
      <c r="I56" s="73">
        <v>925004.54</v>
      </c>
      <c r="J56" s="73">
        <v>970776.47000000009</v>
      </c>
      <c r="K56" s="74">
        <v>994324.38</v>
      </c>
      <c r="L56" s="73">
        <v>959192.55</v>
      </c>
      <c r="M56" s="73">
        <v>982706.46</v>
      </c>
      <c r="N56" s="73">
        <v>979469.74</v>
      </c>
      <c r="O56" s="73">
        <v>926394.57000000007</v>
      </c>
    </row>
    <row r="57" spans="1:16" x14ac:dyDescent="0.25">
      <c r="B57" s="314"/>
      <c r="C57" s="29" t="s">
        <v>121</v>
      </c>
      <c r="D57" s="30">
        <f>(D55/D56)-1</f>
        <v>5.337088780826682E-2</v>
      </c>
      <c r="E57" s="30">
        <f t="shared" ref="E57:J57" si="38">(E55/E56)-1</f>
        <v>9.8411487670579056E-2</v>
      </c>
      <c r="F57" s="30">
        <f t="shared" si="38"/>
        <v>2.5447585324666955E-2</v>
      </c>
      <c r="G57" s="30">
        <f t="shared" si="38"/>
        <v>0.15348464188252597</v>
      </c>
      <c r="H57" s="30">
        <f t="shared" si="38"/>
        <v>0.13046969809025821</v>
      </c>
      <c r="I57" s="30">
        <f t="shared" si="38"/>
        <v>0.15238121966406792</v>
      </c>
      <c r="J57" s="30">
        <f t="shared" si="38"/>
        <v>6.1472998001280255E-2</v>
      </c>
      <c r="K57" s="31">
        <f>(K55/K56)-1</f>
        <v>2.8198131881267852E-2</v>
      </c>
      <c r="L57" s="30">
        <f t="shared" ref="L57:O57" si="39">(L55/L56)-1</f>
        <v>6.082163586445688E-2</v>
      </c>
      <c r="M57" s="30">
        <f t="shared" si="39"/>
        <v>4.5968894923108516E-2</v>
      </c>
      <c r="N57" s="30">
        <f t="shared" si="39"/>
        <v>5.2581552953335997E-2</v>
      </c>
      <c r="O57" s="30">
        <f t="shared" si="39"/>
        <v>0.10888061444487951</v>
      </c>
    </row>
    <row r="58" spans="1:16" x14ac:dyDescent="0.25">
      <c r="B58" s="314"/>
      <c r="C58" s="32" t="s">
        <v>122</v>
      </c>
      <c r="D58" s="33">
        <f>(D59/D60)-1</f>
        <v>5.337088780826682E-2</v>
      </c>
      <c r="E58" s="33">
        <f t="shared" ref="E58:J58" si="40">(E59/E60)-1</f>
        <v>9.8411487670579056E-2</v>
      </c>
      <c r="F58" s="33">
        <f t="shared" si="40"/>
        <v>2.5447585324666955E-2</v>
      </c>
      <c r="G58" s="33">
        <f t="shared" si="40"/>
        <v>0.15348464188252597</v>
      </c>
      <c r="H58" s="33">
        <f t="shared" si="40"/>
        <v>0.13046969809025821</v>
      </c>
      <c r="I58" s="33">
        <f t="shared" si="40"/>
        <v>0.14159545760341774</v>
      </c>
      <c r="J58" s="33">
        <f t="shared" si="40"/>
        <v>0.11374210032366161</v>
      </c>
      <c r="K58" s="34">
        <f>(K59/K60)-1</f>
        <v>9.1280522227824346E-2</v>
      </c>
      <c r="L58" s="33">
        <f t="shared" ref="L58:O58" si="41">(L59/L60)-1</f>
        <v>8.5124659915579715E-2</v>
      </c>
      <c r="M58" s="33">
        <f t="shared" si="41"/>
        <v>7.8407892422748704E-2</v>
      </c>
      <c r="N58" s="33">
        <f t="shared" si="41"/>
        <v>7.4636973778442472E-2</v>
      </c>
      <c r="O58" s="33">
        <f t="shared" si="41"/>
        <v>7.8792148842360854E-2</v>
      </c>
    </row>
    <row r="59" spans="1:16" x14ac:dyDescent="0.25">
      <c r="B59" s="314"/>
      <c r="C59" s="29" t="s">
        <v>18</v>
      </c>
      <c r="D59" s="35">
        <f>D55</f>
        <v>896218.78</v>
      </c>
      <c r="E59" s="35">
        <f>E55</f>
        <v>934841.53</v>
      </c>
      <c r="F59" s="35">
        <f t="shared" ref="F59:H59" si="42">F55</f>
        <v>868105.01</v>
      </c>
      <c r="G59" s="35">
        <f t="shared" si="42"/>
        <v>1006356.58</v>
      </c>
      <c r="H59" s="35">
        <f t="shared" si="42"/>
        <v>1013733.87</v>
      </c>
      <c r="I59" s="35">
        <f t="shared" ref="I59:O59" si="43">H59+I55</f>
        <v>2079691.73</v>
      </c>
      <c r="J59" s="35">
        <f t="shared" si="43"/>
        <v>3110144.7399999998</v>
      </c>
      <c r="K59" s="35">
        <f t="shared" si="43"/>
        <v>4132507.21</v>
      </c>
      <c r="L59" s="35">
        <f t="shared" si="43"/>
        <v>5150039.42</v>
      </c>
      <c r="M59" s="35">
        <f t="shared" si="43"/>
        <v>6177919.8099999996</v>
      </c>
      <c r="N59" s="35">
        <f t="shared" si="43"/>
        <v>7208891.5899999999</v>
      </c>
      <c r="O59" s="35">
        <f t="shared" si="43"/>
        <v>8236152.5700000003</v>
      </c>
    </row>
    <row r="60" spans="1:16" ht="15.75" thickBot="1" x14ac:dyDescent="0.3">
      <c r="B60" s="315"/>
      <c r="C60" s="75" t="s">
        <v>18</v>
      </c>
      <c r="D60" s="26">
        <f>D56</f>
        <v>850810.28</v>
      </c>
      <c r="E60" s="26">
        <f t="shared" ref="E60:H60" si="44">E56</f>
        <v>851084.99000000011</v>
      </c>
      <c r="F60" s="26">
        <f t="shared" si="44"/>
        <v>846562.05</v>
      </c>
      <c r="G60" s="26">
        <f t="shared" si="44"/>
        <v>872449.04999999993</v>
      </c>
      <c r="H60" s="26">
        <f t="shared" si="44"/>
        <v>896736.87999999989</v>
      </c>
      <c r="I60" s="26">
        <f t="shared" ref="I60:O60" si="45">+H60+I56</f>
        <v>1821741.42</v>
      </c>
      <c r="J60" s="26">
        <f t="shared" si="45"/>
        <v>2792517.89</v>
      </c>
      <c r="K60" s="26">
        <f t="shared" si="45"/>
        <v>3786842.27</v>
      </c>
      <c r="L60" s="26">
        <f t="shared" si="45"/>
        <v>4746034.82</v>
      </c>
      <c r="M60" s="26">
        <f t="shared" si="45"/>
        <v>5728741.2800000003</v>
      </c>
      <c r="N60" s="26">
        <f t="shared" si="45"/>
        <v>6708211.0200000005</v>
      </c>
      <c r="O60" s="26">
        <f t="shared" si="45"/>
        <v>7634605.5900000008</v>
      </c>
    </row>
    <row r="61" spans="1:16" ht="15" customHeight="1" x14ac:dyDescent="0.25">
      <c r="A61" s="365" t="s">
        <v>30</v>
      </c>
      <c r="B61" s="313" t="s">
        <v>32</v>
      </c>
      <c r="C61" s="21" t="s">
        <v>120</v>
      </c>
      <c r="D61" s="76">
        <f>+[2]PIGOO!B101+[2]PIGOO!B102</f>
        <v>72751.570000000007</v>
      </c>
      <c r="E61" s="77">
        <f>+[2]PIGOO!C101+[2]PIGOO!C102</f>
        <v>64608.79</v>
      </c>
      <c r="F61" s="76">
        <f>+[2]PIGOO!D101+[2]PIGOO!D102</f>
        <v>52835.340000000004</v>
      </c>
      <c r="G61" s="76">
        <f>+[2]PIGOO!E101+[2]PIGOO!E102</f>
        <v>87633.74</v>
      </c>
      <c r="H61" s="76">
        <f>+[2]PIGOO!F101+[2]PIGOO!F102</f>
        <v>117517.51000000001</v>
      </c>
      <c r="I61" s="76">
        <f>+[2]PIGOO!G101+[2]PIGOO!G102</f>
        <v>118149.15</v>
      </c>
      <c r="J61" s="76">
        <f>+[2]PIGOO!H101+[2]PIGOO!H102</f>
        <v>62307.28</v>
      </c>
      <c r="K61" s="76">
        <f>+[2]PIGOO!I101+[2]PIGOO!I102</f>
        <v>57590.44</v>
      </c>
      <c r="L61" s="76">
        <f>+[2]PIGOO!J101+[2]PIGOO!J102</f>
        <v>67553.570000000007</v>
      </c>
      <c r="M61" s="76">
        <f>+[2]PIGOO!K101+[2]PIGOO!K102</f>
        <v>74266.26999999999</v>
      </c>
      <c r="N61" s="76">
        <f>+[2]PIGOO!L101+[2]PIGOO!L102</f>
        <v>83257.38</v>
      </c>
      <c r="O61" s="76">
        <f>+[2]PIGOO!M101+[2]PIGOO!M102</f>
        <v>80693.84</v>
      </c>
      <c r="P61" s="23">
        <v>6</v>
      </c>
    </row>
    <row r="62" spans="1:16" ht="15.75" customHeight="1" thickBot="1" x14ac:dyDescent="0.3">
      <c r="A62" s="344"/>
      <c r="B62" s="314"/>
      <c r="C62" s="71" t="s">
        <v>17</v>
      </c>
      <c r="D62" s="72">
        <v>103158.96</v>
      </c>
      <c r="E62" s="73">
        <v>67318.59</v>
      </c>
      <c r="F62" s="73">
        <v>56153.37</v>
      </c>
      <c r="G62" s="73">
        <v>78146.25</v>
      </c>
      <c r="H62" s="73">
        <v>104583.74</v>
      </c>
      <c r="I62" s="73">
        <v>152598.59999999998</v>
      </c>
      <c r="J62" s="73">
        <v>100598.89</v>
      </c>
      <c r="K62" s="74">
        <v>66742.599999999991</v>
      </c>
      <c r="L62" s="73">
        <v>72479.740000000005</v>
      </c>
      <c r="M62" s="73">
        <v>86216.12</v>
      </c>
      <c r="N62" s="73">
        <v>121475.48</v>
      </c>
      <c r="O62" s="73">
        <v>106808.5</v>
      </c>
    </row>
    <row r="63" spans="1:16" x14ac:dyDescent="0.25">
      <c r="B63" s="314"/>
      <c r="C63" s="29" t="s">
        <v>121</v>
      </c>
      <c r="D63" s="30">
        <f>(D61/D62)-1</f>
        <v>-0.29476247143243783</v>
      </c>
      <c r="E63" s="30">
        <f t="shared" ref="E63:J63" si="46">(E61/E62)-1</f>
        <v>-4.0253368348921126E-2</v>
      </c>
      <c r="F63" s="30">
        <f t="shared" si="46"/>
        <v>-5.9088706519305978E-2</v>
      </c>
      <c r="G63" s="30">
        <f t="shared" si="46"/>
        <v>0.12140684933698043</v>
      </c>
      <c r="H63" s="30">
        <f t="shared" si="46"/>
        <v>0.1236690330638397</v>
      </c>
      <c r="I63" s="30">
        <f t="shared" si="46"/>
        <v>-0.22575207111991846</v>
      </c>
      <c r="J63" s="30">
        <f t="shared" si="46"/>
        <v>-0.38063650602904264</v>
      </c>
      <c r="K63" s="31">
        <f>(K61/K62)-1</f>
        <v>-0.13712621324311591</v>
      </c>
      <c r="L63" s="30">
        <f t="shared" ref="L63:O63" si="47">(L61/L62)-1</f>
        <v>-6.7966165441542659E-2</v>
      </c>
      <c r="M63" s="30">
        <f t="shared" si="47"/>
        <v>-0.1386034305417595</v>
      </c>
      <c r="N63" s="30">
        <f t="shared" si="47"/>
        <v>-0.31461575620034588</v>
      </c>
      <c r="O63" s="30">
        <f t="shared" si="47"/>
        <v>-0.24449982913344914</v>
      </c>
    </row>
    <row r="64" spans="1:16" x14ac:dyDescent="0.25">
      <c r="B64" s="314"/>
      <c r="C64" s="32" t="s">
        <v>122</v>
      </c>
      <c r="D64" s="33">
        <f>(D65/D66)-1</f>
        <v>-0.29476247143243783</v>
      </c>
      <c r="E64" s="33">
        <f t="shared" ref="E64:J64" si="48">(E65/E66)-1</f>
        <v>-0.19426129716200158</v>
      </c>
      <c r="F64" s="33">
        <f t="shared" si="48"/>
        <v>-0.1607689718596208</v>
      </c>
      <c r="G64" s="33">
        <f t="shared" si="48"/>
        <v>-8.8417810297273802E-2</v>
      </c>
      <c r="H64" s="33">
        <f t="shared" si="48"/>
        <v>-3.4233752314064336E-2</v>
      </c>
      <c r="I64" s="33">
        <f t="shared" si="48"/>
        <v>-8.6240038895329052E-2</v>
      </c>
      <c r="J64" s="33">
        <f t="shared" si="48"/>
        <v>-0.13093943115052198</v>
      </c>
      <c r="K64" s="34">
        <f>(K65/K66)-1</f>
        <v>-0.13150561976467867</v>
      </c>
      <c r="L64" s="33">
        <f t="shared" ref="L64:O64" si="49">(L65/L66)-1</f>
        <v>-0.12576175127379574</v>
      </c>
      <c r="M64" s="33">
        <f t="shared" si="49"/>
        <v>-0.12700855721494309</v>
      </c>
      <c r="N64" s="33">
        <f t="shared" si="49"/>
        <v>-0.14958438583864497</v>
      </c>
      <c r="O64" s="33">
        <f t="shared" si="49"/>
        <v>-0.15866612921529655</v>
      </c>
    </row>
    <row r="65" spans="1:16" x14ac:dyDescent="0.25">
      <c r="B65" s="314"/>
      <c r="C65" s="29" t="s">
        <v>18</v>
      </c>
      <c r="D65" s="35">
        <f>D61</f>
        <v>72751.570000000007</v>
      </c>
      <c r="E65" s="35">
        <f t="shared" ref="E65:O66" si="50">D65+E61</f>
        <v>137360.36000000002</v>
      </c>
      <c r="F65" s="35">
        <f t="shared" si="50"/>
        <v>190195.7</v>
      </c>
      <c r="G65" s="35">
        <f t="shared" si="50"/>
        <v>277829.44</v>
      </c>
      <c r="H65" s="35">
        <f t="shared" si="50"/>
        <v>395346.95</v>
      </c>
      <c r="I65" s="35">
        <f t="shared" si="50"/>
        <v>513496.1</v>
      </c>
      <c r="J65" s="35">
        <f t="shared" si="50"/>
        <v>575803.38</v>
      </c>
      <c r="K65" s="35">
        <f t="shared" si="50"/>
        <v>633393.82000000007</v>
      </c>
      <c r="L65" s="35">
        <f t="shared" si="50"/>
        <v>700947.39000000013</v>
      </c>
      <c r="M65" s="35">
        <f t="shared" si="50"/>
        <v>775213.66000000015</v>
      </c>
      <c r="N65" s="35">
        <f t="shared" si="50"/>
        <v>858471.04000000015</v>
      </c>
      <c r="O65" s="35">
        <f t="shared" si="50"/>
        <v>939164.88000000012</v>
      </c>
    </row>
    <row r="66" spans="1:16" ht="15.75" thickBot="1" x14ac:dyDescent="0.3">
      <c r="B66" s="315"/>
      <c r="C66" s="75" t="s">
        <v>18</v>
      </c>
      <c r="D66" s="26">
        <f>D62</f>
        <v>103158.96</v>
      </c>
      <c r="E66" s="26">
        <f t="shared" si="50"/>
        <v>170477.55</v>
      </c>
      <c r="F66" s="26">
        <f t="shared" si="50"/>
        <v>226630.91999999998</v>
      </c>
      <c r="G66" s="26">
        <f t="shared" si="50"/>
        <v>304777.17</v>
      </c>
      <c r="H66" s="26">
        <f t="shared" si="50"/>
        <v>409360.91</v>
      </c>
      <c r="I66" s="26">
        <f t="shared" si="50"/>
        <v>561959.51</v>
      </c>
      <c r="J66" s="26">
        <f t="shared" si="50"/>
        <v>662558.4</v>
      </c>
      <c r="K66" s="26">
        <f t="shared" si="50"/>
        <v>729301</v>
      </c>
      <c r="L66" s="26">
        <f t="shared" si="50"/>
        <v>801780.74</v>
      </c>
      <c r="M66" s="26">
        <f t="shared" si="50"/>
        <v>887996.86</v>
      </c>
      <c r="N66" s="26">
        <f t="shared" si="50"/>
        <v>1009472.34</v>
      </c>
      <c r="O66" s="26">
        <f t="shared" si="50"/>
        <v>1116280.8399999999</v>
      </c>
    </row>
    <row r="67" spans="1:16" ht="15" customHeight="1" x14ac:dyDescent="0.25">
      <c r="A67" s="365" t="s">
        <v>30</v>
      </c>
      <c r="B67" s="332" t="s">
        <v>33</v>
      </c>
      <c r="C67" s="78" t="s">
        <v>120</v>
      </c>
      <c r="D67" s="79">
        <f>+[2]PIGOO!B104</f>
        <v>815490.46999999986</v>
      </c>
      <c r="E67" s="79">
        <f>+[2]PIGOO!C104</f>
        <v>737399.49</v>
      </c>
      <c r="F67" s="79">
        <f>+[2]PIGOO!D104</f>
        <v>934040.75999999989</v>
      </c>
      <c r="G67" s="79">
        <f>+[2]PIGOO!E104</f>
        <v>764207.92</v>
      </c>
      <c r="H67" s="79">
        <f>+[2]PIGOO!F104</f>
        <v>798615.27</v>
      </c>
      <c r="I67" s="79">
        <f>+[2]PIGOO!G104</f>
        <v>832552.86</v>
      </c>
      <c r="J67" s="79">
        <f>+[2]PIGOO!H104</f>
        <v>964135.42</v>
      </c>
      <c r="K67" s="79">
        <f>+[2]PIGOO!I104</f>
        <v>768521.82000000007</v>
      </c>
      <c r="L67" s="79">
        <f>+[2]PIGOO!J104</f>
        <v>775645.53</v>
      </c>
      <c r="M67" s="79">
        <f>+[2]PIGOO!K104</f>
        <v>933069.02</v>
      </c>
      <c r="N67" s="79">
        <f>+[2]PIGOO!L104</f>
        <v>861932.15999999992</v>
      </c>
      <c r="O67" s="79">
        <f>+[2]PIGOO!M104</f>
        <v>908831.32000000007</v>
      </c>
    </row>
    <row r="68" spans="1:16" ht="15.75" customHeight="1" thickBot="1" x14ac:dyDescent="0.3">
      <c r="A68" s="344"/>
      <c r="B68" s="333"/>
      <c r="C68" s="84" t="s">
        <v>17</v>
      </c>
      <c r="D68" s="85">
        <v>484764.99</v>
      </c>
      <c r="E68" s="86">
        <v>484199.22</v>
      </c>
      <c r="F68" s="87">
        <v>515651.8</v>
      </c>
      <c r="G68" s="87">
        <v>467420.07</v>
      </c>
      <c r="H68" s="87">
        <v>528971.56999999995</v>
      </c>
      <c r="I68" s="87">
        <v>566899</v>
      </c>
      <c r="J68" s="87">
        <v>597381</v>
      </c>
      <c r="K68" s="88">
        <v>497633.79</v>
      </c>
      <c r="L68" s="87">
        <v>420723</v>
      </c>
      <c r="M68" s="87">
        <v>468951.34</v>
      </c>
      <c r="N68" s="87">
        <v>547543.13</v>
      </c>
      <c r="O68" s="87">
        <v>530454.72</v>
      </c>
    </row>
    <row r="69" spans="1:16" x14ac:dyDescent="0.25">
      <c r="B69" s="333"/>
      <c r="C69" s="89" t="s">
        <v>121</v>
      </c>
      <c r="D69" s="90">
        <f>(D67/D68)-1</f>
        <v>0.68223878956275263</v>
      </c>
      <c r="E69" s="30">
        <f t="shared" ref="E69:O69" si="51">(E67/E68)-1</f>
        <v>0.52292581140465288</v>
      </c>
      <c r="F69" s="30">
        <f t="shared" si="51"/>
        <v>0.81137884130337556</v>
      </c>
      <c r="G69" s="30">
        <f t="shared" si="51"/>
        <v>0.63494888013687567</v>
      </c>
      <c r="H69" s="30">
        <f t="shared" si="51"/>
        <v>0.50975083594757287</v>
      </c>
      <c r="I69" s="30">
        <f t="shared" si="51"/>
        <v>0.46860879980384507</v>
      </c>
      <c r="J69" s="30">
        <f t="shared" si="51"/>
        <v>0.61393720255582296</v>
      </c>
      <c r="K69" s="31">
        <f>(K67/K68)-1</f>
        <v>0.5443521630635253</v>
      </c>
      <c r="L69" s="30">
        <f t="shared" si="51"/>
        <v>0.84360144322986863</v>
      </c>
      <c r="M69" s="30">
        <f t="shared" si="51"/>
        <v>0.98969261928113905</v>
      </c>
      <c r="N69" s="30">
        <f t="shared" si="51"/>
        <v>0.57418130695932557</v>
      </c>
      <c r="O69" s="30">
        <f t="shared" si="51"/>
        <v>0.71330612347082156</v>
      </c>
    </row>
    <row r="70" spans="1:16" x14ac:dyDescent="0.25">
      <c r="B70" s="333"/>
      <c r="C70" s="91" t="s">
        <v>122</v>
      </c>
      <c r="D70" s="92">
        <f>(D71/D72)-1</f>
        <v>0.68223878956275263</v>
      </c>
      <c r="E70" s="93">
        <f t="shared" ref="E70:O70" si="52">(E71/E72)-1</f>
        <v>0.60262881123338907</v>
      </c>
      <c r="F70" s="93">
        <f t="shared" si="52"/>
        <v>0.67513397622594651</v>
      </c>
      <c r="G70" s="93">
        <f t="shared" si="52"/>
        <v>0.66551155140534068</v>
      </c>
      <c r="H70" s="93">
        <f t="shared" si="52"/>
        <v>0.63230206484853024</v>
      </c>
      <c r="I70" s="93">
        <f t="shared" si="52"/>
        <v>0.60185574253069718</v>
      </c>
      <c r="J70" s="93">
        <f t="shared" si="52"/>
        <v>0.60383562323264117</v>
      </c>
      <c r="K70" s="94">
        <f>(K71/K72)-1</f>
        <v>0.59669067005045595</v>
      </c>
      <c r="L70" s="93">
        <f t="shared" si="52"/>
        <v>0.61945340772428814</v>
      </c>
      <c r="M70" s="93">
        <f t="shared" si="52"/>
        <v>0.6539533322105997</v>
      </c>
      <c r="N70" s="93">
        <f t="shared" si="52"/>
        <v>0.64612581660623958</v>
      </c>
      <c r="O70" s="93">
        <f t="shared" si="52"/>
        <v>0.65195767403698257</v>
      </c>
    </row>
    <row r="71" spans="1:16" x14ac:dyDescent="0.25">
      <c r="B71" s="333"/>
      <c r="C71" s="89" t="s">
        <v>18</v>
      </c>
      <c r="D71" s="95">
        <f>D67</f>
        <v>815490.46999999986</v>
      </c>
      <c r="E71" s="35">
        <f t="shared" ref="E71:O72" si="53">D71+E67</f>
        <v>1552889.96</v>
      </c>
      <c r="F71" s="35">
        <f t="shared" si="53"/>
        <v>2486930.7199999997</v>
      </c>
      <c r="G71" s="35">
        <f t="shared" si="53"/>
        <v>3251138.6399999997</v>
      </c>
      <c r="H71" s="35">
        <f t="shared" si="53"/>
        <v>4049753.9099999997</v>
      </c>
      <c r="I71" s="35">
        <f t="shared" si="53"/>
        <v>4882306.7699999996</v>
      </c>
      <c r="J71" s="35">
        <f t="shared" si="53"/>
        <v>5846442.1899999995</v>
      </c>
      <c r="K71" s="35">
        <f t="shared" si="53"/>
        <v>6614964.0099999998</v>
      </c>
      <c r="L71" s="35">
        <f t="shared" si="53"/>
        <v>7390609.54</v>
      </c>
      <c r="M71" s="35">
        <f t="shared" si="53"/>
        <v>8323678.5600000005</v>
      </c>
      <c r="N71" s="35">
        <f t="shared" si="53"/>
        <v>9185610.7200000007</v>
      </c>
      <c r="O71" s="35">
        <f t="shared" si="53"/>
        <v>10094442.040000001</v>
      </c>
    </row>
    <row r="72" spans="1:16" ht="15.75" thickBot="1" x14ac:dyDescent="0.3">
      <c r="B72" s="334"/>
      <c r="C72" s="96" t="s">
        <v>18</v>
      </c>
      <c r="D72" s="97">
        <f>D68</f>
        <v>484764.99</v>
      </c>
      <c r="E72" s="87">
        <f t="shared" si="53"/>
        <v>968964.21</v>
      </c>
      <c r="F72" s="87">
        <f t="shared" si="53"/>
        <v>1484616.01</v>
      </c>
      <c r="G72" s="87">
        <f t="shared" si="53"/>
        <v>1952036.08</v>
      </c>
      <c r="H72" s="87">
        <f t="shared" si="53"/>
        <v>2481007.65</v>
      </c>
      <c r="I72" s="87">
        <f t="shared" si="53"/>
        <v>3047906.65</v>
      </c>
      <c r="J72" s="87">
        <f t="shared" si="53"/>
        <v>3645287.65</v>
      </c>
      <c r="K72" s="87">
        <f t="shared" si="53"/>
        <v>4142921.44</v>
      </c>
      <c r="L72" s="87">
        <f t="shared" si="53"/>
        <v>4563644.4399999995</v>
      </c>
      <c r="M72" s="87">
        <f t="shared" si="53"/>
        <v>5032595.7799999993</v>
      </c>
      <c r="N72" s="87">
        <f t="shared" si="53"/>
        <v>5580138.9099999992</v>
      </c>
      <c r="O72" s="87">
        <f t="shared" si="53"/>
        <v>6110593.629999999</v>
      </c>
    </row>
    <row r="73" spans="1:16" ht="15" customHeight="1" x14ac:dyDescent="0.25">
      <c r="B73" s="332" t="s">
        <v>34</v>
      </c>
      <c r="C73" s="78" t="s">
        <v>120</v>
      </c>
      <c r="D73" s="79">
        <v>332508.03000000003</v>
      </c>
      <c r="E73" s="80">
        <v>277073.28999999998</v>
      </c>
      <c r="F73" s="81">
        <v>368146.22</v>
      </c>
      <c r="G73" s="82">
        <v>279267.59999999998</v>
      </c>
      <c r="H73" s="81">
        <v>263149.88</v>
      </c>
      <c r="I73" s="81">
        <v>353554.27</v>
      </c>
      <c r="J73" s="81">
        <v>323827.24</v>
      </c>
      <c r="K73" s="83">
        <v>294906.27</v>
      </c>
      <c r="L73" s="81">
        <v>298246.64</v>
      </c>
      <c r="M73" s="81">
        <f>+[2]PIGOO!K16</f>
        <v>375178.05</v>
      </c>
      <c r="N73" s="81">
        <f>+[2]PIGOO!L16</f>
        <v>324848.82</v>
      </c>
      <c r="O73" s="81">
        <f>+[2]PIGOO!M16</f>
        <v>372003.47</v>
      </c>
    </row>
    <row r="74" spans="1:16" x14ac:dyDescent="0.25">
      <c r="B74" s="333"/>
      <c r="C74" s="84" t="s">
        <v>17</v>
      </c>
      <c r="D74" s="85">
        <v>247606.08</v>
      </c>
      <c r="E74" s="86">
        <v>268670.08000000002</v>
      </c>
      <c r="F74" s="87">
        <v>295154.3</v>
      </c>
      <c r="G74" s="87">
        <v>236820</v>
      </c>
      <c r="H74" s="87">
        <v>265775.7</v>
      </c>
      <c r="I74" s="87">
        <v>231264</v>
      </c>
      <c r="J74" s="87">
        <v>282890</v>
      </c>
      <c r="K74" s="88">
        <v>309773.83</v>
      </c>
      <c r="L74" s="87">
        <v>247813</v>
      </c>
      <c r="M74" s="87">
        <v>388563.89</v>
      </c>
      <c r="N74" s="87">
        <v>443234.6</v>
      </c>
      <c r="O74" s="87">
        <v>575428.16</v>
      </c>
    </row>
    <row r="75" spans="1:16" x14ac:dyDescent="0.25">
      <c r="B75" s="333"/>
      <c r="C75" s="89" t="s">
        <v>121</v>
      </c>
      <c r="D75" s="90">
        <f>(D73/D74)-1</f>
        <v>0.34289121656463384</v>
      </c>
      <c r="E75" s="30">
        <f t="shared" ref="E75:J75" si="54">(E73/E74)-1</f>
        <v>3.1277059209570135E-2</v>
      </c>
      <c r="F75" s="30">
        <f t="shared" si="54"/>
        <v>0.24730088634995329</v>
      </c>
      <c r="G75" s="30">
        <f t="shared" si="54"/>
        <v>0.17923992906004549</v>
      </c>
      <c r="H75" s="30">
        <f t="shared" si="54"/>
        <v>-9.8798347629223127E-3</v>
      </c>
      <c r="I75" s="30">
        <f t="shared" si="54"/>
        <v>0.52879077590978274</v>
      </c>
      <c r="J75" s="30">
        <f t="shared" si="54"/>
        <v>0.14471080632047784</v>
      </c>
      <c r="K75" s="31">
        <f>(K73/K74)-1</f>
        <v>-4.7994887108442907E-2</v>
      </c>
      <c r="L75" s="30">
        <f t="shared" ref="L75:O75" si="55">(L73/L74)-1</f>
        <v>0.20351490841884812</v>
      </c>
      <c r="M75" s="30">
        <f t="shared" si="55"/>
        <v>-3.4449521287220009E-2</v>
      </c>
      <c r="N75" s="30">
        <f t="shared" si="55"/>
        <v>-0.26709507786621345</v>
      </c>
      <c r="O75" s="30">
        <f t="shared" si="55"/>
        <v>-0.35351883022200381</v>
      </c>
    </row>
    <row r="76" spans="1:16" x14ac:dyDescent="0.25">
      <c r="B76" s="333"/>
      <c r="C76" s="91" t="s">
        <v>122</v>
      </c>
      <c r="D76" s="92">
        <f>(D77/D78)-1</f>
        <v>0.34289121656463384</v>
      </c>
      <c r="E76" s="93">
        <f t="shared" ref="E76:J76" si="56">(E77/E78)-1</f>
        <v>0.18072722939598851</v>
      </c>
      <c r="F76" s="93">
        <f t="shared" si="56"/>
        <v>0.20494310750917588</v>
      </c>
      <c r="G76" s="93">
        <f t="shared" si="56"/>
        <v>0.19913626367500004</v>
      </c>
      <c r="H76" s="93">
        <f t="shared" si="56"/>
        <v>0.15686054530299476</v>
      </c>
      <c r="I76" s="93">
        <f t="shared" si="56"/>
        <v>0.21252263070127886</v>
      </c>
      <c r="J76" s="93">
        <f t="shared" si="56"/>
        <v>0.20202952536143948</v>
      </c>
      <c r="K76" s="94">
        <f>(K77/K78)-1</f>
        <v>0.16580282440970606</v>
      </c>
      <c r="L76" s="93">
        <f t="shared" ref="L76:O76" si="57">(L77/L78)-1</f>
        <v>0.16972003204722053</v>
      </c>
      <c r="M76" s="93">
        <f t="shared" si="57"/>
        <v>0.14112469886793044</v>
      </c>
      <c r="N76" s="93">
        <f t="shared" si="57"/>
        <v>8.4890527231787694E-2</v>
      </c>
      <c r="O76" s="93">
        <f t="shared" si="57"/>
        <v>1.8380241734336389E-2</v>
      </c>
    </row>
    <row r="77" spans="1:16" x14ac:dyDescent="0.25">
      <c r="B77" s="333"/>
      <c r="C77" s="89" t="s">
        <v>18</v>
      </c>
      <c r="D77" s="95">
        <f>D73</f>
        <v>332508.03000000003</v>
      </c>
      <c r="E77" s="35">
        <f t="shared" ref="E77:O78" si="58">D77+E73</f>
        <v>609581.32000000007</v>
      </c>
      <c r="F77" s="35">
        <f t="shared" si="58"/>
        <v>977727.54</v>
      </c>
      <c r="G77" s="35">
        <f t="shared" si="58"/>
        <v>1256995.1400000001</v>
      </c>
      <c r="H77" s="35">
        <f t="shared" si="58"/>
        <v>1520145.02</v>
      </c>
      <c r="I77" s="35">
        <f t="shared" si="58"/>
        <v>1873699.29</v>
      </c>
      <c r="J77" s="35">
        <f t="shared" si="58"/>
        <v>2197526.5300000003</v>
      </c>
      <c r="K77" s="35">
        <f t="shared" si="58"/>
        <v>2492432.8000000003</v>
      </c>
      <c r="L77" s="35">
        <f t="shared" si="58"/>
        <v>2790679.4400000004</v>
      </c>
      <c r="M77" s="35">
        <f t="shared" si="58"/>
        <v>3165857.49</v>
      </c>
      <c r="N77" s="35">
        <f t="shared" si="58"/>
        <v>3490706.31</v>
      </c>
      <c r="O77" s="35">
        <f t="shared" si="58"/>
        <v>3862709.7800000003</v>
      </c>
    </row>
    <row r="78" spans="1:16" ht="15.75" thickBot="1" x14ac:dyDescent="0.3">
      <c r="B78" s="334"/>
      <c r="C78" s="96" t="s">
        <v>18</v>
      </c>
      <c r="D78" s="97">
        <f>D74</f>
        <v>247606.08</v>
      </c>
      <c r="E78" s="87">
        <f t="shared" si="58"/>
        <v>516276.16000000003</v>
      </c>
      <c r="F78" s="87">
        <f t="shared" si="58"/>
        <v>811430.46</v>
      </c>
      <c r="G78" s="87">
        <f t="shared" si="58"/>
        <v>1048250.46</v>
      </c>
      <c r="H78" s="87">
        <f t="shared" si="58"/>
        <v>1314026.1599999999</v>
      </c>
      <c r="I78" s="87">
        <f t="shared" si="58"/>
        <v>1545290.16</v>
      </c>
      <c r="J78" s="87">
        <f t="shared" si="58"/>
        <v>1828180.16</v>
      </c>
      <c r="K78" s="87">
        <f t="shared" si="58"/>
        <v>2137953.9899999998</v>
      </c>
      <c r="L78" s="87">
        <f t="shared" si="58"/>
        <v>2385766.9899999998</v>
      </c>
      <c r="M78" s="87">
        <f t="shared" si="58"/>
        <v>2774330.88</v>
      </c>
      <c r="N78" s="87">
        <f t="shared" si="58"/>
        <v>3217565.48</v>
      </c>
      <c r="O78" s="87">
        <f t="shared" si="58"/>
        <v>3792993.64</v>
      </c>
    </row>
    <row r="79" spans="1:16" ht="15" customHeight="1" x14ac:dyDescent="0.25">
      <c r="A79" s="365" t="s">
        <v>30</v>
      </c>
      <c r="B79" s="332" t="s">
        <v>35</v>
      </c>
      <c r="C79" s="98" t="s">
        <v>120</v>
      </c>
      <c r="D79" s="76">
        <f>+[2]PIGOO!B108+[2]PIGOO!B109</f>
        <v>6049.61</v>
      </c>
      <c r="E79" s="76">
        <f>+[2]PIGOO!C108+[2]PIGOO!C109</f>
        <v>48195.46</v>
      </c>
      <c r="F79" s="76">
        <f>+[2]PIGOO!D108+[2]PIGOO!D109</f>
        <v>72254.460000000006</v>
      </c>
      <c r="G79" s="76">
        <f>+[2]PIGOO!E108+[2]PIGOO!E109</f>
        <v>45379.66</v>
      </c>
      <c r="H79" s="76">
        <f>+[2]PIGOO!F108+[2]PIGOO!F109</f>
        <v>71154.41</v>
      </c>
      <c r="I79" s="76">
        <f>+[2]PIGOO!G108+[2]PIGOO!G109</f>
        <v>7860.27</v>
      </c>
      <c r="J79" s="76">
        <f>+[2]PIGOO!H108+[2]PIGOO!H109</f>
        <v>132310.14000000001</v>
      </c>
      <c r="K79" s="76">
        <f>+[2]PIGOO!I108+[2]PIGOO!I109</f>
        <v>13708.03</v>
      </c>
      <c r="L79" s="76">
        <f>+[2]PIGOO!J108+[2]PIGOO!J109</f>
        <v>18895.21</v>
      </c>
      <c r="M79" s="76">
        <f>+[2]PIGOO!K108+[2]PIGOO!K109</f>
        <v>81098.900000000009</v>
      </c>
      <c r="N79" s="76">
        <f>+[2]PIGOO!L108+[2]PIGOO!L109</f>
        <v>42512.7</v>
      </c>
      <c r="O79" s="76">
        <f>+[2]PIGOO!M108+[2]PIGOO!M109</f>
        <v>38815.53</v>
      </c>
      <c r="P79" s="23">
        <v>7</v>
      </c>
    </row>
    <row r="80" spans="1:16" ht="15.75" customHeight="1" thickBot="1" x14ac:dyDescent="0.3">
      <c r="A80" s="344"/>
      <c r="B80" s="333"/>
      <c r="C80" s="84" t="s">
        <v>17</v>
      </c>
      <c r="D80" s="85">
        <v>70569.2</v>
      </c>
      <c r="E80" s="86">
        <v>82205.66</v>
      </c>
      <c r="F80" s="87">
        <v>65969.3</v>
      </c>
      <c r="G80" s="87">
        <v>29822.58</v>
      </c>
      <c r="H80" s="87">
        <v>47571.71</v>
      </c>
      <c r="I80" s="87">
        <v>78051.95</v>
      </c>
      <c r="J80" s="87">
        <v>148350.04999999999</v>
      </c>
      <c r="K80" s="88">
        <v>34899.42</v>
      </c>
      <c r="L80" s="87">
        <v>4203.18</v>
      </c>
      <c r="M80" s="87">
        <v>181629.17</v>
      </c>
      <c r="N80" s="87">
        <v>175552.05</v>
      </c>
      <c r="O80" s="87">
        <v>269932.57</v>
      </c>
    </row>
    <row r="81" spans="1:15" x14ac:dyDescent="0.25">
      <c r="B81" s="333"/>
      <c r="C81" s="89" t="s">
        <v>121</v>
      </c>
      <c r="D81" s="90">
        <f>(D79/D80)-1</f>
        <v>-0.91427407424202056</v>
      </c>
      <c r="E81" s="30">
        <f t="shared" ref="E81:J81" si="59">(E79/E80)-1</f>
        <v>-0.4137209043756841</v>
      </c>
      <c r="F81" s="30">
        <f t="shared" si="59"/>
        <v>9.5274013821580628E-2</v>
      </c>
      <c r="G81" s="30">
        <f t="shared" si="59"/>
        <v>0.52165439743979225</v>
      </c>
      <c r="H81" s="30">
        <f t="shared" si="59"/>
        <v>0.49572949973839497</v>
      </c>
      <c r="I81" s="30">
        <f t="shared" si="59"/>
        <v>-0.89929438021727837</v>
      </c>
      <c r="J81" s="30">
        <f t="shared" si="59"/>
        <v>-0.10812203972967971</v>
      </c>
      <c r="K81" s="31">
        <f>(K79/K80)-1</f>
        <v>-0.60721324308541513</v>
      </c>
      <c r="L81" s="30">
        <f t="shared" ref="L81:O81" si="60">(L79/L80)-1</f>
        <v>3.4954558215446392</v>
      </c>
      <c r="M81" s="30">
        <f t="shared" si="60"/>
        <v>-0.55349187578184722</v>
      </c>
      <c r="N81" s="30">
        <f t="shared" si="60"/>
        <v>-0.75783421498068515</v>
      </c>
      <c r="O81" s="30">
        <f t="shared" si="60"/>
        <v>-0.85620286577496008</v>
      </c>
    </row>
    <row r="82" spans="1:15" x14ac:dyDescent="0.25">
      <c r="B82" s="333"/>
      <c r="C82" s="91" t="s">
        <v>122</v>
      </c>
      <c r="D82" s="92">
        <f>(D83/D84)-1</f>
        <v>-0.91427407424202056</v>
      </c>
      <c r="E82" s="93">
        <f t="shared" ref="E82:J82" si="61">(E83/E84)-1</f>
        <v>-0.64493457889603034</v>
      </c>
      <c r="F82" s="93">
        <f t="shared" si="61"/>
        <v>-0.42170099535457306</v>
      </c>
      <c r="G82" s="93">
        <f t="shared" si="61"/>
        <v>-0.30851895148964814</v>
      </c>
      <c r="H82" s="93">
        <f t="shared" si="61"/>
        <v>-0.17932440046201359</v>
      </c>
      <c r="I82" s="93">
        <f t="shared" si="61"/>
        <v>-0.32950211977645616</v>
      </c>
      <c r="J82" s="93">
        <f t="shared" si="61"/>
        <v>-0.26665196923989332</v>
      </c>
      <c r="K82" s="94">
        <f>(K83/K84)-1</f>
        <v>-0.28797335576301697</v>
      </c>
      <c r="L82" s="93">
        <f t="shared" ref="L82:O82" si="62">(L83/L84)-1</f>
        <v>-0.2596592266208938</v>
      </c>
      <c r="M82" s="93">
        <f t="shared" si="62"/>
        <v>-0.33146142607078732</v>
      </c>
      <c r="N82" s="93">
        <f t="shared" si="62"/>
        <v>-0.41292490020969941</v>
      </c>
      <c r="O82" s="93">
        <f t="shared" si="62"/>
        <v>-0.51358060745206724</v>
      </c>
    </row>
    <row r="83" spans="1:15" x14ac:dyDescent="0.25">
      <c r="B83" s="333"/>
      <c r="C83" s="89" t="s">
        <v>18</v>
      </c>
      <c r="D83" s="95">
        <f>D79</f>
        <v>6049.61</v>
      </c>
      <c r="E83" s="35">
        <f t="shared" ref="E83:O84" si="63">D83+E79</f>
        <v>54245.07</v>
      </c>
      <c r="F83" s="35">
        <f t="shared" si="63"/>
        <v>126499.53</v>
      </c>
      <c r="G83" s="35">
        <f t="shared" si="63"/>
        <v>171879.19</v>
      </c>
      <c r="H83" s="35">
        <f t="shared" si="63"/>
        <v>243033.60000000001</v>
      </c>
      <c r="I83" s="35">
        <f t="shared" si="63"/>
        <v>250893.87</v>
      </c>
      <c r="J83" s="35">
        <f t="shared" si="63"/>
        <v>383204.01</v>
      </c>
      <c r="K83" s="35">
        <f t="shared" si="63"/>
        <v>396912.04000000004</v>
      </c>
      <c r="L83" s="35">
        <f t="shared" si="63"/>
        <v>415807.25000000006</v>
      </c>
      <c r="M83" s="35">
        <f t="shared" si="63"/>
        <v>496906.15000000008</v>
      </c>
      <c r="N83" s="35">
        <f t="shared" si="63"/>
        <v>539418.85000000009</v>
      </c>
      <c r="O83" s="35">
        <f t="shared" si="63"/>
        <v>578234.38000000012</v>
      </c>
    </row>
    <row r="84" spans="1:15" ht="15.75" thickBot="1" x14ac:dyDescent="0.3">
      <c r="B84" s="334"/>
      <c r="C84" s="96" t="s">
        <v>18</v>
      </c>
      <c r="D84" s="97">
        <f>D80</f>
        <v>70569.2</v>
      </c>
      <c r="E84" s="87">
        <f t="shared" si="63"/>
        <v>152774.85999999999</v>
      </c>
      <c r="F84" s="87">
        <f t="shared" si="63"/>
        <v>218744.15999999997</v>
      </c>
      <c r="G84" s="87">
        <f t="shared" si="63"/>
        <v>248566.74</v>
      </c>
      <c r="H84" s="87">
        <f t="shared" si="63"/>
        <v>296138.45</v>
      </c>
      <c r="I84" s="87">
        <f t="shared" si="63"/>
        <v>374190.4</v>
      </c>
      <c r="J84" s="87">
        <f t="shared" si="63"/>
        <v>522540.45</v>
      </c>
      <c r="K84" s="87">
        <f t="shared" si="63"/>
        <v>557439.87</v>
      </c>
      <c r="L84" s="87">
        <f t="shared" si="63"/>
        <v>561643.05000000005</v>
      </c>
      <c r="M84" s="87">
        <f t="shared" si="63"/>
        <v>743272.22000000009</v>
      </c>
      <c r="N84" s="87">
        <f t="shared" si="63"/>
        <v>918824.27</v>
      </c>
      <c r="O84" s="87">
        <f t="shared" si="63"/>
        <v>1188756.8400000001</v>
      </c>
    </row>
    <row r="85" spans="1:15" ht="15" customHeight="1" x14ac:dyDescent="0.25">
      <c r="B85" s="361" t="s">
        <v>36</v>
      </c>
      <c r="C85" s="99" t="s">
        <v>24</v>
      </c>
      <c r="D85" s="100">
        <f t="shared" ref="D85:O85" si="64">(D67/D55)</f>
        <v>0.90992343409719645</v>
      </c>
      <c r="E85" s="100">
        <f t="shared" si="64"/>
        <v>0.78879624656812153</v>
      </c>
      <c r="F85" s="100">
        <f t="shared" si="64"/>
        <v>1.0759536568047221</v>
      </c>
      <c r="G85" s="100">
        <f t="shared" si="64"/>
        <v>0.75938085484570494</v>
      </c>
      <c r="H85" s="100">
        <f t="shared" si="64"/>
        <v>0.78779578510087667</v>
      </c>
      <c r="I85" s="100">
        <f t="shared" si="64"/>
        <v>0.78103731042426006</v>
      </c>
      <c r="J85" s="100">
        <f t="shared" si="64"/>
        <v>0.9356422958092967</v>
      </c>
      <c r="K85" s="100">
        <f t="shared" si="64"/>
        <v>0.75171168988626913</v>
      </c>
      <c r="L85" s="100">
        <f t="shared" si="64"/>
        <v>0.76228105840502092</v>
      </c>
      <c r="M85" s="100">
        <f t="shared" si="64"/>
        <v>0.90776030857053325</v>
      </c>
      <c r="N85" s="100">
        <f t="shared" si="64"/>
        <v>0.8360385577188153</v>
      </c>
      <c r="O85" s="100">
        <f t="shared" si="64"/>
        <v>0.88471317191469701</v>
      </c>
    </row>
    <row r="86" spans="1:15" x14ac:dyDescent="0.25">
      <c r="B86" s="359"/>
      <c r="C86" s="98" t="s">
        <v>25</v>
      </c>
      <c r="D86" s="101">
        <f t="shared" ref="D86:O87" si="65">D71/D59</f>
        <v>0.90992343409719645</v>
      </c>
      <c r="E86" s="101">
        <f t="shared" si="65"/>
        <v>1.6611264157252406</v>
      </c>
      <c r="F86" s="101">
        <f t="shared" si="65"/>
        <v>2.8647809785131866</v>
      </c>
      <c r="G86" s="101">
        <f t="shared" si="65"/>
        <v>3.2306030532438115</v>
      </c>
      <c r="H86" s="101">
        <f t="shared" si="65"/>
        <v>3.9948886289061249</v>
      </c>
      <c r="I86" s="101">
        <f t="shared" si="65"/>
        <v>2.3476108019143775</v>
      </c>
      <c r="J86" s="101">
        <f t="shared" si="65"/>
        <v>1.8797974624164919</v>
      </c>
      <c r="K86" s="101">
        <f t="shared" si="65"/>
        <v>1.6007144510220952</v>
      </c>
      <c r="L86" s="101">
        <f t="shared" si="65"/>
        <v>1.4350588291225157</v>
      </c>
      <c r="M86" s="101">
        <f t="shared" si="65"/>
        <v>1.3473270641238706</v>
      </c>
      <c r="N86" s="101">
        <f t="shared" si="65"/>
        <v>1.27420569519204</v>
      </c>
      <c r="O86" s="101">
        <f t="shared" si="65"/>
        <v>1.2256259162523018</v>
      </c>
    </row>
    <row r="87" spans="1:15" ht="15.75" thickBot="1" x14ac:dyDescent="0.3">
      <c r="B87" s="360"/>
      <c r="C87" s="102" t="s">
        <v>25</v>
      </c>
      <c r="D87" s="103">
        <f t="shared" si="65"/>
        <v>0.56976860928384643</v>
      </c>
      <c r="E87" s="103">
        <f t="shared" si="65"/>
        <v>1.1385046398245138</v>
      </c>
      <c r="F87" s="103">
        <f t="shared" si="65"/>
        <v>1.7537001688181038</v>
      </c>
      <c r="G87" s="103">
        <f t="shared" si="65"/>
        <v>2.2374212912490421</v>
      </c>
      <c r="H87" s="103">
        <f t="shared" si="65"/>
        <v>2.766706383259268</v>
      </c>
      <c r="I87" s="103">
        <f t="shared" si="65"/>
        <v>1.6730731466818161</v>
      </c>
      <c r="J87" s="103">
        <f t="shared" si="65"/>
        <v>1.3053766506040181</v>
      </c>
      <c r="K87" s="103">
        <f t="shared" si="65"/>
        <v>1.0940306314897028</v>
      </c>
      <c r="L87" s="103">
        <f t="shared" si="65"/>
        <v>0.9615699448239613</v>
      </c>
      <c r="M87" s="103">
        <f t="shared" si="65"/>
        <v>0.87848194464107465</v>
      </c>
      <c r="N87" s="103">
        <f t="shared" si="65"/>
        <v>0.83183711623907719</v>
      </c>
      <c r="O87" s="103">
        <f t="shared" si="65"/>
        <v>0.80038104889187844</v>
      </c>
    </row>
    <row r="88" spans="1:15" ht="15" customHeight="1" x14ac:dyDescent="0.25">
      <c r="B88" s="340" t="s">
        <v>37</v>
      </c>
      <c r="C88" s="99" t="s">
        <v>24</v>
      </c>
      <c r="D88" s="100">
        <f t="shared" ref="D88:O88" si="66">D79/D61</f>
        <v>8.3154356668866378E-2</v>
      </c>
      <c r="E88" s="100">
        <f t="shared" si="66"/>
        <v>0.74595825119151737</v>
      </c>
      <c r="F88" s="100">
        <f t="shared" si="66"/>
        <v>1.3675403621893982</v>
      </c>
      <c r="G88" s="100">
        <f t="shared" si="66"/>
        <v>0.5178331998611494</v>
      </c>
      <c r="H88" s="100">
        <f t="shared" si="66"/>
        <v>0.60547921752256317</v>
      </c>
      <c r="I88" s="100">
        <f t="shared" si="66"/>
        <v>6.6528366898957803E-2</v>
      </c>
      <c r="J88" s="100">
        <f t="shared" si="66"/>
        <v>2.1235101259435498</v>
      </c>
      <c r="K88" s="100">
        <f t="shared" si="66"/>
        <v>0.23802613767146075</v>
      </c>
      <c r="L88" s="100">
        <f t="shared" si="66"/>
        <v>0.2797070532319757</v>
      </c>
      <c r="M88" s="100">
        <f t="shared" si="66"/>
        <v>1.0920017930077817</v>
      </c>
      <c r="N88" s="100">
        <f t="shared" si="66"/>
        <v>0.51061779748533997</v>
      </c>
      <c r="O88" s="100">
        <f t="shared" si="66"/>
        <v>0.48102221929207978</v>
      </c>
    </row>
    <row r="89" spans="1:15" x14ac:dyDescent="0.25">
      <c r="B89" s="341"/>
      <c r="C89" s="98" t="s">
        <v>25</v>
      </c>
      <c r="D89" s="101">
        <f t="shared" ref="D89:O90" si="67">D83/D65</f>
        <v>8.3154356668866378E-2</v>
      </c>
      <c r="E89" s="101">
        <f t="shared" si="67"/>
        <v>0.39491065690276289</v>
      </c>
      <c r="F89" s="101">
        <f t="shared" si="67"/>
        <v>0.66510194499665343</v>
      </c>
      <c r="G89" s="101">
        <f t="shared" si="67"/>
        <v>0.61865002499375155</v>
      </c>
      <c r="H89" s="101">
        <f t="shared" si="67"/>
        <v>0.61473498151433825</v>
      </c>
      <c r="I89" s="101">
        <f t="shared" si="67"/>
        <v>0.48859936813541527</v>
      </c>
      <c r="J89" s="101">
        <f t="shared" si="67"/>
        <v>0.66551191484843319</v>
      </c>
      <c r="K89" s="101">
        <f t="shared" si="67"/>
        <v>0.6266433733123572</v>
      </c>
      <c r="L89" s="101">
        <f t="shared" si="67"/>
        <v>0.59320750163575042</v>
      </c>
      <c r="M89" s="101">
        <f t="shared" si="67"/>
        <v>0.64099251037449467</v>
      </c>
      <c r="N89" s="101">
        <f t="shared" si="67"/>
        <v>0.62834833659618849</v>
      </c>
      <c r="O89" s="101">
        <f t="shared" si="67"/>
        <v>0.61568995212001543</v>
      </c>
    </row>
    <row r="90" spans="1:15" ht="15.75" thickBot="1" x14ac:dyDescent="0.3">
      <c r="B90" s="362"/>
      <c r="C90" s="102" t="s">
        <v>25</v>
      </c>
      <c r="D90" s="103">
        <f t="shared" si="67"/>
        <v>0.68408211947852127</v>
      </c>
      <c r="E90" s="103">
        <f t="shared" si="67"/>
        <v>0.89615823315152054</v>
      </c>
      <c r="F90" s="103">
        <f t="shared" si="67"/>
        <v>0.965199982420757</v>
      </c>
      <c r="G90" s="103">
        <f t="shared" si="67"/>
        <v>0.81556876455017946</v>
      </c>
      <c r="H90" s="103">
        <f t="shared" si="67"/>
        <v>0.72341653236993253</v>
      </c>
      <c r="I90" s="103">
        <f t="shared" si="67"/>
        <v>0.66586719032479758</v>
      </c>
      <c r="J90" s="103">
        <f t="shared" si="67"/>
        <v>0.78867077981352285</v>
      </c>
      <c r="K90" s="103">
        <f t="shared" si="67"/>
        <v>0.76434814980371613</v>
      </c>
      <c r="L90" s="103">
        <f t="shared" si="67"/>
        <v>0.70049456413732269</v>
      </c>
      <c r="M90" s="103">
        <f t="shared" si="67"/>
        <v>0.83702122550298219</v>
      </c>
      <c r="N90" s="103">
        <f t="shared" si="67"/>
        <v>0.9102025222404807</v>
      </c>
      <c r="O90" s="103">
        <f t="shared" si="67"/>
        <v>1.0649263137043543</v>
      </c>
    </row>
    <row r="91" spans="1:15" ht="15" customHeight="1" x14ac:dyDescent="0.25">
      <c r="B91" s="341" t="s">
        <v>38</v>
      </c>
      <c r="C91" s="99" t="s">
        <v>24</v>
      </c>
      <c r="D91" s="100">
        <f>(D67)/(D61+D55)</f>
        <v>0.84160518430723885</v>
      </c>
      <c r="E91" s="100">
        <f t="shared" ref="E91:O91" si="68">(E67)/(E61+E55)</f>
        <v>0.73780504667805791</v>
      </c>
      <c r="F91" s="100">
        <f t="shared" si="68"/>
        <v>1.0142250363989371</v>
      </c>
      <c r="G91" s="100">
        <f t="shared" si="68"/>
        <v>0.6985508975984358</v>
      </c>
      <c r="H91" s="100">
        <f t="shared" si="68"/>
        <v>0.70595738853374934</v>
      </c>
      <c r="I91" s="100">
        <f t="shared" si="68"/>
        <v>0.70310609849358119</v>
      </c>
      <c r="J91" s="100">
        <f t="shared" si="68"/>
        <v>0.88229360896706832</v>
      </c>
      <c r="K91" s="100">
        <f t="shared" si="68"/>
        <v>0.71162530595894236</v>
      </c>
      <c r="L91" s="100">
        <f t="shared" si="68"/>
        <v>0.71482415887894135</v>
      </c>
      <c r="M91" s="100">
        <f t="shared" si="68"/>
        <v>0.84659243081134061</v>
      </c>
      <c r="N91" s="100">
        <f t="shared" si="68"/>
        <v>0.77356812309597045</v>
      </c>
      <c r="O91" s="100">
        <f t="shared" si="68"/>
        <v>0.82027832145718726</v>
      </c>
    </row>
    <row r="92" spans="1:15" x14ac:dyDescent="0.25">
      <c r="B92" s="341"/>
      <c r="C92" s="98" t="s">
        <v>25</v>
      </c>
      <c r="D92" s="101">
        <f>(D71)/(D65+D59)</f>
        <v>0.84160518430723885</v>
      </c>
      <c r="E92" s="101">
        <f t="shared" ref="E92:O93" si="69">(E71)/(E65+E59)</f>
        <v>1.4483186184273558</v>
      </c>
      <c r="F92" s="101">
        <f t="shared" si="69"/>
        <v>2.3499282354256379</v>
      </c>
      <c r="G92" s="101">
        <f t="shared" si="69"/>
        <v>2.5316726621895476</v>
      </c>
      <c r="H92" s="101">
        <f t="shared" si="69"/>
        <v>2.8740394819936586</v>
      </c>
      <c r="I92" s="101">
        <f t="shared" si="69"/>
        <v>1.8827432064572043</v>
      </c>
      <c r="J92" s="101">
        <f t="shared" si="69"/>
        <v>1.5861433746929678</v>
      </c>
      <c r="K92" s="101">
        <f t="shared" si="69"/>
        <v>1.3879776286500014</v>
      </c>
      <c r="L92" s="101">
        <f t="shared" si="69"/>
        <v>1.2631389849262025</v>
      </c>
      <c r="M92" s="101">
        <f t="shared" si="69"/>
        <v>1.1971118627182056</v>
      </c>
      <c r="N92" s="101">
        <f t="shared" si="69"/>
        <v>1.1386138371717154</v>
      </c>
      <c r="O92" s="101">
        <f t="shared" si="69"/>
        <v>1.1001736010779659</v>
      </c>
    </row>
    <row r="93" spans="1:15" ht="15.75" thickBot="1" x14ac:dyDescent="0.3">
      <c r="B93" s="362"/>
      <c r="C93" s="102" t="s">
        <v>25</v>
      </c>
      <c r="D93" s="103">
        <f>(D72)/(D66+D60)</f>
        <v>0.50815578707757914</v>
      </c>
      <c r="E93" s="103">
        <f t="shared" si="69"/>
        <v>0.94851188454893809</v>
      </c>
      <c r="F93" s="103">
        <f t="shared" si="69"/>
        <v>1.3833635250145182</v>
      </c>
      <c r="G93" s="103">
        <f t="shared" si="69"/>
        <v>1.6581656497593131</v>
      </c>
      <c r="H93" s="103">
        <f t="shared" si="69"/>
        <v>1.8995573447835021</v>
      </c>
      <c r="I93" s="103">
        <f t="shared" si="69"/>
        <v>1.2786447375342511</v>
      </c>
      <c r="J93" s="103">
        <f t="shared" si="69"/>
        <v>1.0550527235970237</v>
      </c>
      <c r="K93" s="103">
        <f t="shared" si="69"/>
        <v>0.91735828389695895</v>
      </c>
      <c r="L93" s="103">
        <f t="shared" si="69"/>
        <v>0.82260204771479439</v>
      </c>
      <c r="M93" s="103">
        <f t="shared" si="69"/>
        <v>0.76058560479771364</v>
      </c>
      <c r="N93" s="103">
        <f t="shared" si="69"/>
        <v>0.72303289079224398</v>
      </c>
      <c r="O93" s="103">
        <f t="shared" si="69"/>
        <v>0.6982828172756893</v>
      </c>
    </row>
    <row r="94" spans="1:15" x14ac:dyDescent="0.25">
      <c r="A94" s="104"/>
      <c r="B94" s="105" t="s">
        <v>39</v>
      </c>
      <c r="C94" s="106">
        <v>15447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</row>
    <row r="95" spans="1:15" ht="15" customHeight="1" x14ac:dyDescent="0.25">
      <c r="A95" s="108"/>
      <c r="B95" s="363" t="s">
        <v>40</v>
      </c>
      <c r="C95" s="109"/>
      <c r="D95" s="107">
        <f t="shared" ref="D95:O95" si="70">(D7*1000)/($C$94*30.4)</f>
        <v>291.66581485759457</v>
      </c>
      <c r="E95" s="107">
        <f t="shared" si="70"/>
        <v>221.40008449945995</v>
      </c>
      <c r="F95" s="107">
        <f t="shared" si="70"/>
        <v>215.30326106585167</v>
      </c>
      <c r="G95" s="107">
        <f t="shared" si="70"/>
        <v>197.20870685161145</v>
      </c>
      <c r="H95" s="107">
        <f t="shared" si="70"/>
        <v>304.41952618972175</v>
      </c>
      <c r="I95" s="107">
        <f t="shared" si="70"/>
        <v>356.2584967954943</v>
      </c>
      <c r="J95" s="107">
        <f t="shared" si="70"/>
        <v>326.25352223051317</v>
      </c>
      <c r="K95" s="107">
        <f t="shared" si="70"/>
        <v>304.86033738453727</v>
      </c>
      <c r="L95" s="107">
        <f t="shared" si="70"/>
        <v>397.75224622052315</v>
      </c>
      <c r="M95" s="107">
        <f t="shared" si="70"/>
        <v>275.10600763902374</v>
      </c>
      <c r="N95" s="107">
        <f t="shared" si="70"/>
        <v>376.27813951269707</v>
      </c>
      <c r="O95" s="107">
        <f t="shared" si="70"/>
        <v>311.70079013809527</v>
      </c>
    </row>
    <row r="96" spans="1:15" ht="10.5" customHeight="1" x14ac:dyDescent="0.25">
      <c r="A96" s="108"/>
      <c r="B96" s="364"/>
      <c r="C96" s="110"/>
      <c r="D96" s="111"/>
      <c r="E96" s="112"/>
      <c r="F96" s="112"/>
      <c r="G96" s="112"/>
      <c r="H96" s="111"/>
      <c r="I96" s="112"/>
      <c r="J96" s="112"/>
      <c r="K96" s="112"/>
      <c r="L96" s="112"/>
      <c r="M96" s="112"/>
      <c r="N96" s="112"/>
      <c r="O96" s="112"/>
    </row>
    <row r="97" spans="1:28" ht="15" customHeight="1" x14ac:dyDescent="0.25">
      <c r="A97" s="108"/>
      <c r="B97" s="363" t="s">
        <v>41</v>
      </c>
      <c r="C97" s="113"/>
      <c r="D97" s="357">
        <f t="shared" ref="D97:O97" si="71">((D13+D25)*1000)/($C$94*30.4)</f>
        <v>117.40271488587463</v>
      </c>
      <c r="E97" s="357">
        <f t="shared" si="71"/>
        <v>119.45983379501385</v>
      </c>
      <c r="F97" s="357">
        <f t="shared" si="71"/>
        <v>97.525750188249802</v>
      </c>
      <c r="G97" s="357">
        <f t="shared" si="71"/>
        <v>137.95047922778397</v>
      </c>
      <c r="H97" s="357">
        <f t="shared" si="71"/>
        <v>142.48210349139504</v>
      </c>
      <c r="I97" s="357">
        <f t="shared" si="71"/>
        <v>149.56915497132812</v>
      </c>
      <c r="J97" s="357">
        <f t="shared" si="71"/>
        <v>134.6710143001707</v>
      </c>
      <c r="K97" s="357">
        <f t="shared" si="71"/>
        <v>125.38842493688095</v>
      </c>
      <c r="L97" s="357">
        <f t="shared" si="71"/>
        <v>124.39180832251536</v>
      </c>
      <c r="M97" s="357">
        <f t="shared" si="71"/>
        <v>128.03329210577425</v>
      </c>
      <c r="N97" s="357">
        <f t="shared" si="71"/>
        <v>129.12786676343217</v>
      </c>
      <c r="O97" s="357">
        <f t="shared" si="71"/>
        <v>120.53950179390991</v>
      </c>
    </row>
    <row r="98" spans="1:28" ht="15.75" thickBot="1" x14ac:dyDescent="0.3">
      <c r="A98" s="114"/>
      <c r="B98" s="364"/>
      <c r="C98" s="110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58"/>
    </row>
    <row r="99" spans="1:28" ht="16.5" thickBot="1" x14ac:dyDescent="0.3">
      <c r="B99" s="340" t="s">
        <v>42</v>
      </c>
      <c r="C99" s="115" t="s">
        <v>43</v>
      </c>
      <c r="D99" s="116">
        <f>[2]PIGOO!B137</f>
        <v>11282504.810000001</v>
      </c>
      <c r="E99" s="116">
        <f>[2]PIGOO!C137</f>
        <v>11353044.050000001</v>
      </c>
      <c r="F99" s="116">
        <f>[2]PIGOO!D137</f>
        <v>11312877.279999999</v>
      </c>
      <c r="G99" s="116">
        <f>[2]PIGOO!E137</f>
        <v>11291177.619999999</v>
      </c>
      <c r="H99" s="116">
        <f>[2]PIGOO!F137</f>
        <v>11424962.51</v>
      </c>
      <c r="I99" s="116">
        <f>[2]PIGOO!G137</f>
        <v>11554632.35</v>
      </c>
      <c r="J99" s="116">
        <f>[2]PIGOO!H137</f>
        <v>11585318.24</v>
      </c>
      <c r="K99" s="116">
        <f>[2]PIGOO!I137</f>
        <v>11702794.1</v>
      </c>
      <c r="L99" s="116">
        <f>[2]PIGOO!J137</f>
        <v>11790928.720000001</v>
      </c>
      <c r="M99" s="116">
        <f>[2]PIGOO!K137</f>
        <v>11783429.48</v>
      </c>
      <c r="N99" s="116">
        <f>[2]PIGOO!L137</f>
        <v>11864460.890000001</v>
      </c>
      <c r="O99" s="116">
        <f>[2]PIGOO!M137</f>
        <v>11598464.65</v>
      </c>
    </row>
    <row r="100" spans="1:28" ht="16.5" thickBot="1" x14ac:dyDescent="0.3">
      <c r="B100" s="341"/>
      <c r="C100" s="117" t="s">
        <v>44</v>
      </c>
      <c r="D100" s="116">
        <f>[2]PIGOO!B138</f>
        <v>1532185.98</v>
      </c>
      <c r="E100" s="116">
        <f>[2]PIGOO!C138</f>
        <v>1557275.43</v>
      </c>
      <c r="F100" s="116">
        <f>[2]PIGOO!D138</f>
        <v>1375416.94</v>
      </c>
      <c r="G100" s="116">
        <f>[2]PIGOO!E138</f>
        <v>1379778.5</v>
      </c>
      <c r="H100" s="116">
        <f>[2]PIGOO!F138</f>
        <v>1413138.2</v>
      </c>
      <c r="I100" s="116">
        <f>[2]PIGOO!G138</f>
        <v>1351306.12</v>
      </c>
      <c r="J100" s="116">
        <f>[2]PIGOO!H138</f>
        <v>1402653.28</v>
      </c>
      <c r="K100" s="116">
        <f>[2]PIGOO!I138</f>
        <v>1437622.47</v>
      </c>
      <c r="L100" s="116">
        <f>[2]PIGOO!J138</f>
        <v>1449123.68</v>
      </c>
      <c r="M100" s="116">
        <f>[2]PIGOO!K138</f>
        <v>1436239.56</v>
      </c>
      <c r="N100" s="116">
        <f>[2]PIGOO!L138</f>
        <v>1474546.6</v>
      </c>
      <c r="O100" s="116">
        <f>[2]PIGOO!M138</f>
        <v>1496929.86</v>
      </c>
    </row>
    <row r="101" spans="1:28" ht="16.5" thickBot="1" x14ac:dyDescent="0.3">
      <c r="B101" s="341"/>
      <c r="C101" s="118" t="s">
        <v>45</v>
      </c>
      <c r="D101" s="116">
        <f>[2]PIGOO!B139</f>
        <v>612197.17000000004</v>
      </c>
      <c r="E101" s="116">
        <f>[2]PIGOO!C139</f>
        <v>613129.75</v>
      </c>
      <c r="F101" s="116">
        <f>[2]PIGOO!D139</f>
        <v>823299.77</v>
      </c>
      <c r="G101" s="116">
        <f>[2]PIGOO!E139</f>
        <v>827359.48</v>
      </c>
      <c r="H101" s="116">
        <f>[2]PIGOO!F139</f>
        <v>841116.43</v>
      </c>
      <c r="I101" s="116">
        <f>[2]PIGOO!G139</f>
        <v>850784.59</v>
      </c>
      <c r="J101" s="116">
        <f>[2]PIGOO!H139</f>
        <v>858558.76</v>
      </c>
      <c r="K101" s="116">
        <f>[2]PIGOO!I139</f>
        <v>872107.52000000002</v>
      </c>
      <c r="L101" s="116">
        <f>[2]PIGOO!J139</f>
        <v>886325.66</v>
      </c>
      <c r="M101" s="116">
        <f>[2]PIGOO!K139</f>
        <v>882093.56</v>
      </c>
      <c r="N101" s="116">
        <f>[2]PIGOO!L139</f>
        <v>890893.69</v>
      </c>
      <c r="O101" s="116">
        <f>[2]PIGOO!M139</f>
        <v>901259.21</v>
      </c>
    </row>
    <row r="102" spans="1:28" ht="16.5" thickBot="1" x14ac:dyDescent="0.3">
      <c r="B102" s="341"/>
      <c r="C102" s="117" t="s">
        <v>46</v>
      </c>
      <c r="D102" s="116">
        <f>[2]PIGOO!B140</f>
        <v>1553104.01</v>
      </c>
      <c r="E102" s="116">
        <f>[2]PIGOO!C140</f>
        <v>1578210.04</v>
      </c>
      <c r="F102" s="116">
        <f>[2]PIGOO!D140</f>
        <v>1603960.1</v>
      </c>
      <c r="G102" s="116">
        <f>[2]PIGOO!E140</f>
        <v>1620855.53</v>
      </c>
      <c r="H102" s="116">
        <f>[2]PIGOO!F140</f>
        <v>1655085.06</v>
      </c>
      <c r="I102" s="116">
        <f>[2]PIGOO!G140</f>
        <v>1693624.26</v>
      </c>
      <c r="J102" s="116">
        <f>[2]PIGOO!H140</f>
        <v>1712011.09</v>
      </c>
      <c r="K102" s="116">
        <f>[2]PIGOO!I140</f>
        <v>1725808.54</v>
      </c>
      <c r="L102" s="116">
        <f>[2]PIGOO!J140</f>
        <v>1751755.86</v>
      </c>
      <c r="M102" s="116">
        <f>[2]PIGOO!K140</f>
        <v>1779869.86</v>
      </c>
      <c r="N102" s="116">
        <f>[2]PIGOO!L140</f>
        <v>1809774.25</v>
      </c>
      <c r="O102" s="116">
        <f>[2]PIGOO!M140</f>
        <v>1839745.26</v>
      </c>
    </row>
    <row r="103" spans="1:28" ht="16.5" thickBot="1" x14ac:dyDescent="0.3">
      <c r="B103" s="341"/>
      <c r="C103" s="117" t="s">
        <v>47</v>
      </c>
      <c r="D103" s="116">
        <f>[2]PIGOO!B141</f>
        <v>157485.03</v>
      </c>
      <c r="E103" s="116">
        <f>[2]PIGOO!C141</f>
        <v>148354.14000000001</v>
      </c>
      <c r="F103" s="116">
        <f>[2]PIGOO!D141</f>
        <v>140201.96</v>
      </c>
      <c r="G103" s="116">
        <f>[2]PIGOO!E141</f>
        <v>143848.89000000001</v>
      </c>
      <c r="H103" s="116">
        <f>[2]PIGOO!F141</f>
        <v>148510.45000000001</v>
      </c>
      <c r="I103" s="116">
        <f>[2]PIGOO!G141</f>
        <v>152248.62</v>
      </c>
      <c r="J103" s="116">
        <f>[2]PIGOO!H141</f>
        <v>153470.41</v>
      </c>
      <c r="K103" s="116">
        <f>[2]PIGOO!I141</f>
        <v>152511.23000000001</v>
      </c>
      <c r="L103" s="116">
        <f>[2]PIGOO!J141</f>
        <v>164085.85</v>
      </c>
      <c r="M103" s="116">
        <f>[2]PIGOO!K141</f>
        <v>150605.21</v>
      </c>
      <c r="N103" s="116">
        <f>[2]PIGOO!L141</f>
        <v>158765.93</v>
      </c>
      <c r="O103" s="116">
        <f>[2]PIGOO!M141</f>
        <v>158540.31</v>
      </c>
    </row>
    <row r="104" spans="1:28" ht="15.75" x14ac:dyDescent="0.25">
      <c r="B104" s="359"/>
      <c r="C104" s="119" t="s">
        <v>123</v>
      </c>
      <c r="D104" s="120">
        <f t="shared" ref="D104:O104" si="72">SUM(D99:D103)</f>
        <v>15137477</v>
      </c>
      <c r="E104" s="120">
        <f t="shared" si="72"/>
        <v>15250013.41</v>
      </c>
      <c r="F104" s="120">
        <f t="shared" si="72"/>
        <v>15255756.049999999</v>
      </c>
      <c r="G104" s="120">
        <f t="shared" si="72"/>
        <v>15263020.02</v>
      </c>
      <c r="H104" s="120">
        <f t="shared" si="72"/>
        <v>15482812.649999999</v>
      </c>
      <c r="I104" s="120">
        <f t="shared" si="72"/>
        <v>15602595.939999998</v>
      </c>
      <c r="J104" s="120">
        <f t="shared" si="72"/>
        <v>15712011.779999999</v>
      </c>
      <c r="K104" s="120">
        <f t="shared" si="72"/>
        <v>15890843.859999999</v>
      </c>
      <c r="L104" s="120">
        <f t="shared" si="72"/>
        <v>16042219.77</v>
      </c>
      <c r="M104" s="120">
        <f t="shared" si="72"/>
        <v>16032237.670000002</v>
      </c>
      <c r="N104" s="120">
        <f t="shared" si="72"/>
        <v>16198441.359999999</v>
      </c>
      <c r="O104" s="120">
        <f t="shared" si="72"/>
        <v>15994939.289999999</v>
      </c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</row>
    <row r="105" spans="1:28" ht="15.75" x14ac:dyDescent="0.25">
      <c r="B105" s="359"/>
      <c r="C105" s="122" t="s">
        <v>18</v>
      </c>
      <c r="D105" s="123">
        <v>14137351.540000001</v>
      </c>
      <c r="E105" s="123">
        <v>14556272.770000001</v>
      </c>
      <c r="F105" s="123">
        <v>14406375.190000001</v>
      </c>
      <c r="G105" s="124">
        <v>14502363.169999998</v>
      </c>
      <c r="H105" s="123">
        <v>14573550.380000001</v>
      </c>
      <c r="I105" s="123">
        <v>14728995.27</v>
      </c>
      <c r="J105" s="124">
        <v>14785054.970000001</v>
      </c>
      <c r="K105" s="123">
        <v>15012527.459999999</v>
      </c>
      <c r="L105" s="123">
        <v>15155934.609999999</v>
      </c>
      <c r="M105" s="124">
        <v>15080837.139999999</v>
      </c>
      <c r="N105" s="123">
        <v>15292454.040000001</v>
      </c>
      <c r="O105" s="123">
        <v>15063906.33</v>
      </c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</row>
    <row r="106" spans="1:28" ht="15.75" x14ac:dyDescent="0.25">
      <c r="B106" s="359"/>
      <c r="C106" s="122" t="s">
        <v>19</v>
      </c>
      <c r="D106" s="123">
        <v>11893942</v>
      </c>
      <c r="E106" s="123">
        <v>13118215</v>
      </c>
      <c r="F106" s="123">
        <v>13366168.639999999</v>
      </c>
      <c r="G106" s="124">
        <v>13519242.15</v>
      </c>
      <c r="H106" s="123">
        <v>13784379.32</v>
      </c>
      <c r="I106" s="123">
        <v>12609850.83</v>
      </c>
      <c r="J106" s="124">
        <v>14041399</v>
      </c>
      <c r="K106" s="123">
        <v>13970568</v>
      </c>
      <c r="L106" s="123">
        <v>14200970</v>
      </c>
      <c r="M106" s="124">
        <v>14237311.810000001</v>
      </c>
      <c r="N106" s="123">
        <v>14481589.23</v>
      </c>
      <c r="O106" s="123">
        <v>14125767.16</v>
      </c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</row>
    <row r="107" spans="1:28" ht="15.75" x14ac:dyDescent="0.25">
      <c r="B107" s="359"/>
      <c r="C107" s="125" t="s">
        <v>48</v>
      </c>
      <c r="D107" s="123">
        <v>11734833.220000001</v>
      </c>
      <c r="E107" s="123">
        <v>11734833.220000001</v>
      </c>
      <c r="F107" s="123">
        <v>11011148</v>
      </c>
      <c r="G107" s="124">
        <v>12049566.449999999</v>
      </c>
      <c r="H107" s="123">
        <v>12207135.460000001</v>
      </c>
      <c r="I107" s="123">
        <v>12258832.25</v>
      </c>
      <c r="J107" s="124">
        <v>12534026.310000001</v>
      </c>
      <c r="K107" s="123">
        <v>11553280</v>
      </c>
      <c r="L107" s="123">
        <v>12864233</v>
      </c>
      <c r="M107" s="124">
        <v>11794887.800000001</v>
      </c>
      <c r="N107" s="123">
        <v>11929494.460000001</v>
      </c>
      <c r="O107" s="123">
        <v>11968843.949999999</v>
      </c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</row>
    <row r="108" spans="1:28" ht="15.75" x14ac:dyDescent="0.25">
      <c r="B108" s="359"/>
      <c r="C108" s="125" t="s">
        <v>49</v>
      </c>
      <c r="D108" s="123">
        <v>11095294</v>
      </c>
      <c r="E108" s="123">
        <v>11095294</v>
      </c>
      <c r="F108" s="123">
        <v>7939531</v>
      </c>
      <c r="G108" s="124">
        <v>7770838.6100000003</v>
      </c>
      <c r="H108" s="123">
        <v>7233671</v>
      </c>
      <c r="I108" s="123">
        <v>14039492</v>
      </c>
      <c r="J108" s="124">
        <v>11552889</v>
      </c>
      <c r="K108" s="123">
        <v>12648978</v>
      </c>
      <c r="L108" s="123">
        <v>11174979</v>
      </c>
      <c r="M108" s="124">
        <v>11136128</v>
      </c>
      <c r="N108" s="123">
        <v>11095295</v>
      </c>
      <c r="O108" s="123">
        <v>11086219</v>
      </c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</row>
    <row r="109" spans="1:28" ht="15.75" x14ac:dyDescent="0.25">
      <c r="B109" s="359"/>
      <c r="C109" s="126" t="s">
        <v>50</v>
      </c>
      <c r="D109" s="123">
        <v>8175615</v>
      </c>
      <c r="E109" s="127">
        <v>8175615</v>
      </c>
      <c r="F109" s="127">
        <v>16246202</v>
      </c>
      <c r="G109" s="128">
        <v>16412392.92</v>
      </c>
      <c r="H109" s="127">
        <v>16845216</v>
      </c>
      <c r="I109" s="127">
        <v>10524759</v>
      </c>
      <c r="J109" s="128">
        <v>12126519</v>
      </c>
      <c r="K109" s="127">
        <v>8677928</v>
      </c>
      <c r="L109" s="127">
        <v>8759928</v>
      </c>
      <c r="M109" s="128">
        <v>7780398.0300000003</v>
      </c>
      <c r="N109" s="127">
        <v>7627868</v>
      </c>
      <c r="O109" s="127">
        <v>8175615.7800000003</v>
      </c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</row>
    <row r="110" spans="1:28" ht="15.75" customHeight="1" thickBot="1" x14ac:dyDescent="0.3">
      <c r="B110" s="360"/>
      <c r="C110" s="129" t="s">
        <v>51</v>
      </c>
      <c r="D110" s="130">
        <v>15965220</v>
      </c>
      <c r="E110" s="131">
        <v>15965220</v>
      </c>
      <c r="F110" s="131">
        <v>16173216</v>
      </c>
      <c r="G110" s="132">
        <v>16854241.120000001</v>
      </c>
      <c r="H110" s="131">
        <v>16364152</v>
      </c>
      <c r="I110" s="131">
        <v>15923032</v>
      </c>
      <c r="J110" s="132">
        <v>15973631</v>
      </c>
      <c r="K110" s="131">
        <v>15952413</v>
      </c>
      <c r="L110" s="131">
        <v>16015617</v>
      </c>
      <c r="M110" s="132">
        <v>16009606</v>
      </c>
      <c r="N110" s="131">
        <v>16078574</v>
      </c>
      <c r="O110" s="131">
        <v>16004054</v>
      </c>
    </row>
    <row r="111" spans="1:28" ht="15.75" customHeight="1" thickTop="1" x14ac:dyDescent="0.25">
      <c r="A111" s="353" t="s">
        <v>15</v>
      </c>
      <c r="B111" s="355" t="s">
        <v>52</v>
      </c>
      <c r="C111" s="133" t="s">
        <v>120</v>
      </c>
      <c r="D111" s="134">
        <f>+[2]PIGOO!B91</f>
        <v>145644.98999999993</v>
      </c>
      <c r="E111" s="134">
        <f>+[2]PIGOO!C91</f>
        <v>72999.649999999951</v>
      </c>
      <c r="F111" s="134">
        <f>+[2]PIGOO!D91</f>
        <v>158557.16000000009</v>
      </c>
      <c r="G111" s="134">
        <f>+[2]PIGOO!E91</f>
        <v>91646.62</v>
      </c>
      <c r="H111" s="134">
        <f>+[2]PIGOO!F91</f>
        <v>117773.57999999989</v>
      </c>
      <c r="I111" s="134">
        <f>+[2]PIGOO!G91</f>
        <v>111593.60000000009</v>
      </c>
      <c r="J111" s="134">
        <f>+[2]PIGOO!H91</f>
        <v>172701.14999999973</v>
      </c>
      <c r="K111" s="134">
        <f>+[2]PIGOO!I91</f>
        <v>97786.750000000087</v>
      </c>
      <c r="L111" s="134">
        <f>+[2]PIGOO!J91</f>
        <v>75667.379999999888</v>
      </c>
      <c r="M111" s="134">
        <f>+[2]PIGOO!K91</f>
        <v>91324.360000000146</v>
      </c>
      <c r="N111" s="134">
        <f>+[2]PIGOO!L91</f>
        <v>132672</v>
      </c>
      <c r="O111" s="134">
        <f>+[2]PIGOO!M91</f>
        <v>124795.34000000004</v>
      </c>
      <c r="Q111" s="2" t="s">
        <v>53</v>
      </c>
    </row>
    <row r="112" spans="1:28" ht="15.75" thickBot="1" x14ac:dyDescent="0.3">
      <c r="A112" s="354"/>
      <c r="B112" s="314"/>
      <c r="C112" s="135" t="s">
        <v>17</v>
      </c>
      <c r="D112" s="72">
        <v>122590</v>
      </c>
      <c r="E112" s="73">
        <v>126024</v>
      </c>
      <c r="F112" s="73">
        <v>111028</v>
      </c>
      <c r="G112" s="73">
        <v>130088</v>
      </c>
      <c r="H112" s="73">
        <v>74268</v>
      </c>
      <c r="I112" s="73">
        <v>97520</v>
      </c>
      <c r="J112" s="73">
        <v>101308</v>
      </c>
      <c r="K112" s="136">
        <v>96392</v>
      </c>
      <c r="L112" s="73">
        <v>107845.75999999999</v>
      </c>
      <c r="M112" s="73">
        <v>99309.16</v>
      </c>
      <c r="N112" s="73">
        <v>108847</v>
      </c>
      <c r="O112" s="137">
        <v>135822.38</v>
      </c>
    </row>
    <row r="113" spans="1:15" x14ac:dyDescent="0.25">
      <c r="A113" s="138"/>
      <c r="B113" s="314"/>
      <c r="C113" s="89" t="s">
        <v>121</v>
      </c>
      <c r="D113" s="90">
        <f>(D111/D112)-1</f>
        <v>0.18806582918671944</v>
      </c>
      <c r="E113" s="30">
        <f t="shared" ref="E113:O113" si="73">(E111/E112)-1</f>
        <v>-0.42074803212086631</v>
      </c>
      <c r="F113" s="30">
        <f t="shared" si="73"/>
        <v>0.4280826458190734</v>
      </c>
      <c r="G113" s="30">
        <f t="shared" si="73"/>
        <v>-0.29550289035114696</v>
      </c>
      <c r="H113" s="30">
        <f t="shared" si="73"/>
        <v>0.58579172725803685</v>
      </c>
      <c r="I113" s="30">
        <f t="shared" si="73"/>
        <v>0.14431501230516908</v>
      </c>
      <c r="J113" s="30">
        <f t="shared" si="73"/>
        <v>0.70471384293441508</v>
      </c>
      <c r="K113" s="31">
        <f>(K111/K112)-1</f>
        <v>1.4469561789361096E-2</v>
      </c>
      <c r="L113" s="30">
        <f t="shared" si="73"/>
        <v>-0.29837408536042687</v>
      </c>
      <c r="M113" s="30">
        <f t="shared" si="73"/>
        <v>-8.0403459257936127E-2</v>
      </c>
      <c r="N113" s="30">
        <f t="shared" si="73"/>
        <v>0.21888522421380463</v>
      </c>
      <c r="O113" s="139">
        <f t="shared" si="73"/>
        <v>-8.1187209353863254E-2</v>
      </c>
    </row>
    <row r="114" spans="1:15" x14ac:dyDescent="0.25">
      <c r="A114" s="138"/>
      <c r="B114" s="314"/>
      <c r="C114" s="140" t="s">
        <v>122</v>
      </c>
      <c r="D114" s="141">
        <f>(D115/D116)-1</f>
        <v>0.18806582918671944</v>
      </c>
      <c r="E114" s="142">
        <f t="shared" ref="E114:J114" si="74">(E115/E116)-1</f>
        <v>-0.1205457456136827</v>
      </c>
      <c r="F114" s="142">
        <f t="shared" si="74"/>
        <v>4.8825776744651606E-2</v>
      </c>
      <c r="G114" s="142">
        <f t="shared" si="74"/>
        <v>-4.2638964327282425E-2</v>
      </c>
      <c r="H114" s="142">
        <f t="shared" si="74"/>
        <v>4.0113617424174963E-2</v>
      </c>
      <c r="I114" s="142">
        <f t="shared" si="74"/>
        <v>5.5474832128528551E-2</v>
      </c>
      <c r="J114" s="142">
        <f t="shared" si="74"/>
        <v>0.14169777904790837</v>
      </c>
      <c r="K114" s="143">
        <f>(K115/K116)-1</f>
        <v>0.12742458840480508</v>
      </c>
      <c r="L114" s="142">
        <f t="shared" ref="L114:O114" si="75">(L115/L116)-1</f>
        <v>7.9940044490964812E-2</v>
      </c>
      <c r="M114" s="142">
        <f t="shared" si="75"/>
        <v>6.5007577274186712E-2</v>
      </c>
      <c r="N114" s="142">
        <f t="shared" si="75"/>
        <v>7.9259480217115597E-2</v>
      </c>
      <c r="O114" s="144">
        <f t="shared" si="75"/>
        <v>6.2637399266217697E-2</v>
      </c>
    </row>
    <row r="115" spans="1:15" x14ac:dyDescent="0.25">
      <c r="A115" s="138"/>
      <c r="B115" s="314"/>
      <c r="C115" s="89" t="s">
        <v>18</v>
      </c>
      <c r="D115" s="95">
        <f>+D111</f>
        <v>145644.98999999993</v>
      </c>
      <c r="E115" s="35">
        <f t="shared" ref="E115:O116" si="76">D115+E111</f>
        <v>218644.6399999999</v>
      </c>
      <c r="F115" s="35">
        <f t="shared" si="76"/>
        <v>377201.8</v>
      </c>
      <c r="G115" s="35">
        <f t="shared" si="76"/>
        <v>468848.42</v>
      </c>
      <c r="H115" s="35">
        <f t="shared" si="76"/>
        <v>586621.99999999988</v>
      </c>
      <c r="I115" s="35">
        <f t="shared" si="76"/>
        <v>698215.6</v>
      </c>
      <c r="J115" s="35">
        <f t="shared" si="76"/>
        <v>870916.74999999977</v>
      </c>
      <c r="K115" s="35">
        <f t="shared" si="76"/>
        <v>968703.49999999988</v>
      </c>
      <c r="L115" s="35">
        <f t="shared" si="76"/>
        <v>1044370.8799999998</v>
      </c>
      <c r="M115" s="35">
        <f t="shared" si="76"/>
        <v>1135695.24</v>
      </c>
      <c r="N115" s="35">
        <f t="shared" si="76"/>
        <v>1268367.24</v>
      </c>
      <c r="O115" s="145">
        <f t="shared" si="76"/>
        <v>1393162.58</v>
      </c>
    </row>
    <row r="116" spans="1:15" ht="15" customHeight="1" thickBot="1" x14ac:dyDescent="0.3">
      <c r="A116" s="138"/>
      <c r="B116" s="315"/>
      <c r="C116" s="146" t="s">
        <v>18</v>
      </c>
      <c r="D116" s="147">
        <f>+D112</f>
        <v>122590</v>
      </c>
      <c r="E116" s="73">
        <f t="shared" si="76"/>
        <v>248614</v>
      </c>
      <c r="F116" s="73">
        <f t="shared" si="76"/>
        <v>359642</v>
      </c>
      <c r="G116" s="73">
        <f t="shared" si="76"/>
        <v>489730</v>
      </c>
      <c r="H116" s="73">
        <f t="shared" si="76"/>
        <v>563998</v>
      </c>
      <c r="I116" s="73">
        <f t="shared" si="76"/>
        <v>661518</v>
      </c>
      <c r="J116" s="73">
        <f t="shared" si="76"/>
        <v>762826</v>
      </c>
      <c r="K116" s="73">
        <f t="shared" si="76"/>
        <v>859218</v>
      </c>
      <c r="L116" s="73">
        <f t="shared" si="76"/>
        <v>967063.76</v>
      </c>
      <c r="M116" s="73">
        <f t="shared" si="76"/>
        <v>1066372.92</v>
      </c>
      <c r="N116" s="73">
        <f t="shared" si="76"/>
        <v>1175219.92</v>
      </c>
      <c r="O116" s="137">
        <f t="shared" si="76"/>
        <v>1311042.2999999998</v>
      </c>
    </row>
    <row r="117" spans="1:15" ht="15.75" customHeight="1" x14ac:dyDescent="0.25">
      <c r="A117" s="356" t="s">
        <v>15</v>
      </c>
      <c r="B117" s="351" t="s">
        <v>54</v>
      </c>
      <c r="C117" s="98" t="s">
        <v>120</v>
      </c>
      <c r="D117" s="76">
        <f>+[2]PIGOO!B92</f>
        <v>0</v>
      </c>
      <c r="E117" s="76">
        <f>+[2]PIGOO!C92</f>
        <v>0</v>
      </c>
      <c r="F117" s="76">
        <f>+[2]PIGOO!D92</f>
        <v>0</v>
      </c>
      <c r="G117" s="76">
        <f>+[2]PIGOO!E92</f>
        <v>0</v>
      </c>
      <c r="H117" s="76">
        <f>+[2]PIGOO!F92</f>
        <v>0</v>
      </c>
      <c r="I117" s="76">
        <f>+[2]PIGOO!G92</f>
        <v>0</v>
      </c>
      <c r="J117" s="76">
        <f>+[2]PIGOO!H92</f>
        <v>0</v>
      </c>
      <c r="K117" s="76">
        <f>+[2]PIGOO!I92</f>
        <v>0</v>
      </c>
      <c r="L117" s="76">
        <f>+[2]PIGOO!J92</f>
        <v>0</v>
      </c>
      <c r="M117" s="76">
        <f>+[2]PIGOO!K92</f>
        <v>0</v>
      </c>
      <c r="N117" s="76">
        <f>+[2]PIGOO!L92</f>
        <v>0</v>
      </c>
      <c r="O117" s="76">
        <f>+[2]PIGOO!M92</f>
        <v>0</v>
      </c>
    </row>
    <row r="118" spans="1:15" ht="15.75" thickBot="1" x14ac:dyDescent="0.3">
      <c r="A118" s="354"/>
      <c r="B118" s="309"/>
      <c r="C118" s="126" t="s">
        <v>17</v>
      </c>
      <c r="D118" s="148">
        <v>0</v>
      </c>
      <c r="E118" s="149"/>
      <c r="F118" s="150">
        <v>0</v>
      </c>
      <c r="G118" s="150">
        <v>0</v>
      </c>
      <c r="H118" s="151">
        <v>0</v>
      </c>
      <c r="I118" s="151">
        <v>0</v>
      </c>
      <c r="J118" s="150"/>
      <c r="K118" s="152"/>
      <c r="L118" s="150"/>
      <c r="M118" s="150"/>
      <c r="N118" s="150"/>
      <c r="O118" s="153"/>
    </row>
    <row r="119" spans="1:15" x14ac:dyDescent="0.25">
      <c r="A119" s="138"/>
      <c r="B119" s="309"/>
      <c r="C119" s="89" t="s">
        <v>121</v>
      </c>
      <c r="D119" s="90" t="e">
        <f>(D117/D118)-1</f>
        <v>#DIV/0!</v>
      </c>
      <c r="E119" s="30" t="e">
        <f t="shared" ref="E119:O119" si="77">(E117/E118)-1</f>
        <v>#DIV/0!</v>
      </c>
      <c r="F119" s="30" t="e">
        <f t="shared" si="77"/>
        <v>#DIV/0!</v>
      </c>
      <c r="G119" s="30" t="e">
        <f t="shared" si="77"/>
        <v>#DIV/0!</v>
      </c>
      <c r="H119" s="30" t="e">
        <f t="shared" si="77"/>
        <v>#DIV/0!</v>
      </c>
      <c r="I119" s="30" t="e">
        <f t="shared" si="77"/>
        <v>#DIV/0!</v>
      </c>
      <c r="J119" s="30" t="e">
        <f t="shared" si="77"/>
        <v>#DIV/0!</v>
      </c>
      <c r="K119" s="31" t="e">
        <f>(K117/K118)-1</f>
        <v>#DIV/0!</v>
      </c>
      <c r="L119" s="30" t="e">
        <f t="shared" si="77"/>
        <v>#DIV/0!</v>
      </c>
      <c r="M119" s="30" t="e">
        <f t="shared" si="77"/>
        <v>#DIV/0!</v>
      </c>
      <c r="N119" s="30" t="e">
        <f t="shared" si="77"/>
        <v>#DIV/0!</v>
      </c>
      <c r="O119" s="139" t="e">
        <f t="shared" si="77"/>
        <v>#DIV/0!</v>
      </c>
    </row>
    <row r="120" spans="1:15" x14ac:dyDescent="0.25">
      <c r="A120" s="138"/>
      <c r="B120" s="309"/>
      <c r="C120" s="154" t="s">
        <v>122</v>
      </c>
      <c r="D120" s="155" t="e">
        <f>(D121/D122)-1</f>
        <v>#DIV/0!</v>
      </c>
      <c r="E120" s="156" t="e">
        <f t="shared" ref="E120:O120" si="78">(E121/E122)-1</f>
        <v>#DIV/0!</v>
      </c>
      <c r="F120" s="156" t="e">
        <f t="shared" si="78"/>
        <v>#DIV/0!</v>
      </c>
      <c r="G120" s="156" t="e">
        <f t="shared" si="78"/>
        <v>#DIV/0!</v>
      </c>
      <c r="H120" s="156" t="e">
        <f t="shared" si="78"/>
        <v>#DIV/0!</v>
      </c>
      <c r="I120" s="156" t="e">
        <f t="shared" si="78"/>
        <v>#DIV/0!</v>
      </c>
      <c r="J120" s="156" t="e">
        <f t="shared" si="78"/>
        <v>#DIV/0!</v>
      </c>
      <c r="K120" s="157" t="e">
        <f>(K121/K122)-1</f>
        <v>#DIV/0!</v>
      </c>
      <c r="L120" s="156" t="e">
        <f t="shared" si="78"/>
        <v>#DIV/0!</v>
      </c>
      <c r="M120" s="156" t="e">
        <f t="shared" si="78"/>
        <v>#DIV/0!</v>
      </c>
      <c r="N120" s="156" t="e">
        <f t="shared" si="78"/>
        <v>#DIV/0!</v>
      </c>
      <c r="O120" s="158" t="e">
        <f t="shared" si="78"/>
        <v>#DIV/0!</v>
      </c>
    </row>
    <row r="121" spans="1:15" x14ac:dyDescent="0.25">
      <c r="A121" s="138"/>
      <c r="B121" s="309"/>
      <c r="C121" s="89" t="s">
        <v>18</v>
      </c>
      <c r="D121" s="95">
        <f>D117</f>
        <v>0</v>
      </c>
      <c r="E121" s="35">
        <f t="shared" ref="E121:O122" si="79">D121+E117</f>
        <v>0</v>
      </c>
      <c r="F121" s="35">
        <f t="shared" si="79"/>
        <v>0</v>
      </c>
      <c r="G121" s="35">
        <f t="shared" si="79"/>
        <v>0</v>
      </c>
      <c r="H121" s="35">
        <f t="shared" si="79"/>
        <v>0</v>
      </c>
      <c r="I121" s="35">
        <f t="shared" si="79"/>
        <v>0</v>
      </c>
      <c r="J121" s="35">
        <f t="shared" si="79"/>
        <v>0</v>
      </c>
      <c r="K121" s="35">
        <f t="shared" si="79"/>
        <v>0</v>
      </c>
      <c r="L121" s="35">
        <f t="shared" si="79"/>
        <v>0</v>
      </c>
      <c r="M121" s="35">
        <f t="shared" si="79"/>
        <v>0</v>
      </c>
      <c r="N121" s="35">
        <f t="shared" si="79"/>
        <v>0</v>
      </c>
      <c r="O121" s="145">
        <f t="shared" si="79"/>
        <v>0</v>
      </c>
    </row>
    <row r="122" spans="1:15" ht="15" customHeight="1" thickBot="1" x14ac:dyDescent="0.3">
      <c r="A122" s="138"/>
      <c r="B122" s="309"/>
      <c r="C122" s="159" t="s">
        <v>18</v>
      </c>
      <c r="D122" s="160">
        <f>D118</f>
        <v>0</v>
      </c>
      <c r="E122" s="161">
        <f t="shared" si="79"/>
        <v>0</v>
      </c>
      <c r="F122" s="161">
        <f t="shared" si="79"/>
        <v>0</v>
      </c>
      <c r="G122" s="161">
        <f t="shared" si="79"/>
        <v>0</v>
      </c>
      <c r="H122" s="161">
        <f t="shared" si="79"/>
        <v>0</v>
      </c>
      <c r="I122" s="161">
        <f t="shared" si="79"/>
        <v>0</v>
      </c>
      <c r="J122" s="161">
        <f t="shared" si="79"/>
        <v>0</v>
      </c>
      <c r="K122" s="161">
        <f t="shared" si="79"/>
        <v>0</v>
      </c>
      <c r="L122" s="161">
        <f t="shared" si="79"/>
        <v>0</v>
      </c>
      <c r="M122" s="161">
        <f t="shared" si="79"/>
        <v>0</v>
      </c>
      <c r="N122" s="161">
        <f t="shared" si="79"/>
        <v>0</v>
      </c>
      <c r="O122" s="162">
        <f t="shared" si="79"/>
        <v>0</v>
      </c>
    </row>
    <row r="123" spans="1:15" ht="15.75" customHeight="1" x14ac:dyDescent="0.25">
      <c r="A123" s="356" t="s">
        <v>15</v>
      </c>
      <c r="B123" s="337" t="s">
        <v>55</v>
      </c>
      <c r="C123" s="78" t="s">
        <v>120</v>
      </c>
      <c r="D123" s="163">
        <v>0</v>
      </c>
      <c r="E123" s="164"/>
      <c r="F123" s="165">
        <v>0</v>
      </c>
      <c r="G123" s="165"/>
      <c r="H123" s="165"/>
      <c r="I123" s="165"/>
      <c r="J123" s="81"/>
      <c r="K123" s="166"/>
      <c r="L123" s="81"/>
      <c r="M123" s="81"/>
      <c r="N123" s="81"/>
      <c r="O123" s="167"/>
    </row>
    <row r="124" spans="1:15" ht="15.75" thickBot="1" x14ac:dyDescent="0.3">
      <c r="A124" s="354"/>
      <c r="B124" s="338"/>
      <c r="C124" s="168" t="s">
        <v>17</v>
      </c>
      <c r="D124" s="169">
        <v>0</v>
      </c>
      <c r="E124" s="170"/>
      <c r="F124" s="171">
        <v>0</v>
      </c>
      <c r="G124" s="171"/>
      <c r="H124" s="171"/>
      <c r="I124" s="171"/>
      <c r="J124" s="26"/>
      <c r="K124" s="28"/>
      <c r="L124" s="26"/>
      <c r="M124" s="26"/>
      <c r="N124" s="26"/>
      <c r="O124" s="172"/>
    </row>
    <row r="125" spans="1:15" x14ac:dyDescent="0.25">
      <c r="A125" s="138"/>
      <c r="B125" s="338"/>
      <c r="C125" s="89" t="s">
        <v>121</v>
      </c>
      <c r="D125" s="90" t="e">
        <f>(D123/D124)-1</f>
        <v>#DIV/0!</v>
      </c>
      <c r="E125" s="30" t="e">
        <f t="shared" ref="E125:J125" si="80">(E123/E124)-1</f>
        <v>#DIV/0!</v>
      </c>
      <c r="F125" s="30" t="e">
        <f t="shared" si="80"/>
        <v>#DIV/0!</v>
      </c>
      <c r="G125" s="30" t="e">
        <f t="shared" si="80"/>
        <v>#DIV/0!</v>
      </c>
      <c r="H125" s="30" t="e">
        <f t="shared" si="80"/>
        <v>#DIV/0!</v>
      </c>
      <c r="I125" s="30" t="e">
        <f t="shared" si="80"/>
        <v>#DIV/0!</v>
      </c>
      <c r="J125" s="30" t="e">
        <f t="shared" si="80"/>
        <v>#DIV/0!</v>
      </c>
      <c r="K125" s="31" t="e">
        <f>(K123/K124)-1</f>
        <v>#DIV/0!</v>
      </c>
      <c r="L125" s="30" t="e">
        <f t="shared" ref="L125:O125" si="81">(L123/L124)-1</f>
        <v>#DIV/0!</v>
      </c>
      <c r="M125" s="30" t="e">
        <f t="shared" si="81"/>
        <v>#DIV/0!</v>
      </c>
      <c r="N125" s="30" t="e">
        <f t="shared" si="81"/>
        <v>#DIV/0!</v>
      </c>
      <c r="O125" s="139" t="e">
        <f t="shared" si="81"/>
        <v>#DIV/0!</v>
      </c>
    </row>
    <row r="126" spans="1:15" x14ac:dyDescent="0.25">
      <c r="A126" s="138"/>
      <c r="B126" s="338"/>
      <c r="C126" s="173" t="s">
        <v>122</v>
      </c>
      <c r="D126" s="174" t="e">
        <f>(D127/D128)-1</f>
        <v>#DIV/0!</v>
      </c>
      <c r="E126" s="33" t="e">
        <f t="shared" ref="E126:J126" si="82">(E127/E128)-1</f>
        <v>#DIV/0!</v>
      </c>
      <c r="F126" s="33" t="e">
        <f t="shared" si="82"/>
        <v>#DIV/0!</v>
      </c>
      <c r="G126" s="33" t="e">
        <f t="shared" si="82"/>
        <v>#DIV/0!</v>
      </c>
      <c r="H126" s="33" t="e">
        <f t="shared" si="82"/>
        <v>#DIV/0!</v>
      </c>
      <c r="I126" s="33" t="e">
        <f t="shared" si="82"/>
        <v>#DIV/0!</v>
      </c>
      <c r="J126" s="33" t="e">
        <f t="shared" si="82"/>
        <v>#DIV/0!</v>
      </c>
      <c r="K126" s="34" t="e">
        <f>(K127/K128)-1</f>
        <v>#DIV/0!</v>
      </c>
      <c r="L126" s="33" t="e">
        <f t="shared" ref="L126:O126" si="83">(L127/L128)-1</f>
        <v>#DIV/0!</v>
      </c>
      <c r="M126" s="33" t="e">
        <f t="shared" si="83"/>
        <v>#DIV/0!</v>
      </c>
      <c r="N126" s="33" t="e">
        <f t="shared" si="83"/>
        <v>#DIV/0!</v>
      </c>
      <c r="O126" s="175" t="e">
        <f t="shared" si="83"/>
        <v>#DIV/0!</v>
      </c>
    </row>
    <row r="127" spans="1:15" x14ac:dyDescent="0.25">
      <c r="A127" s="138"/>
      <c r="B127" s="338"/>
      <c r="C127" s="89" t="s">
        <v>18</v>
      </c>
      <c r="D127" s="95">
        <f>D123</f>
        <v>0</v>
      </c>
      <c r="E127" s="35">
        <f t="shared" ref="E127:O128" si="84">D127+E123</f>
        <v>0</v>
      </c>
      <c r="F127" s="35">
        <f t="shared" si="84"/>
        <v>0</v>
      </c>
      <c r="G127" s="35">
        <f t="shared" si="84"/>
        <v>0</v>
      </c>
      <c r="H127" s="35">
        <f t="shared" si="84"/>
        <v>0</v>
      </c>
      <c r="I127" s="35">
        <f t="shared" si="84"/>
        <v>0</v>
      </c>
      <c r="J127" s="35">
        <f t="shared" si="84"/>
        <v>0</v>
      </c>
      <c r="K127" s="35">
        <f t="shared" si="84"/>
        <v>0</v>
      </c>
      <c r="L127" s="35">
        <f t="shared" si="84"/>
        <v>0</v>
      </c>
      <c r="M127" s="35">
        <f t="shared" si="84"/>
        <v>0</v>
      </c>
      <c r="N127" s="35">
        <f t="shared" si="84"/>
        <v>0</v>
      </c>
      <c r="O127" s="145">
        <f t="shared" si="84"/>
        <v>0</v>
      </c>
    </row>
    <row r="128" spans="1:15" ht="15" customHeight="1" thickBot="1" x14ac:dyDescent="0.3">
      <c r="A128" s="138"/>
      <c r="B128" s="339"/>
      <c r="C128" s="176" t="s">
        <v>18</v>
      </c>
      <c r="D128" s="25">
        <f>D124</f>
        <v>0</v>
      </c>
      <c r="E128" s="26">
        <f t="shared" si="84"/>
        <v>0</v>
      </c>
      <c r="F128" s="26">
        <f t="shared" si="84"/>
        <v>0</v>
      </c>
      <c r="G128" s="26">
        <f t="shared" si="84"/>
        <v>0</v>
      </c>
      <c r="H128" s="26">
        <f t="shared" si="84"/>
        <v>0</v>
      </c>
      <c r="I128" s="26">
        <f t="shared" si="84"/>
        <v>0</v>
      </c>
      <c r="J128" s="26">
        <f t="shared" si="84"/>
        <v>0</v>
      </c>
      <c r="K128" s="26">
        <f t="shared" si="84"/>
        <v>0</v>
      </c>
      <c r="L128" s="26">
        <f t="shared" si="84"/>
        <v>0</v>
      </c>
      <c r="M128" s="26">
        <f t="shared" si="84"/>
        <v>0</v>
      </c>
      <c r="N128" s="26">
        <f t="shared" si="84"/>
        <v>0</v>
      </c>
      <c r="O128" s="172">
        <f t="shared" si="84"/>
        <v>0</v>
      </c>
    </row>
    <row r="129" spans="1:15" ht="15.75" customHeight="1" x14ac:dyDescent="0.25">
      <c r="A129" s="335" t="s">
        <v>30</v>
      </c>
      <c r="B129" s="332" t="s">
        <v>56</v>
      </c>
      <c r="C129" s="78" t="s">
        <v>120</v>
      </c>
      <c r="D129" s="76">
        <v>0</v>
      </c>
      <c r="E129" s="177"/>
      <c r="F129" s="81"/>
      <c r="G129" s="81"/>
      <c r="H129" s="81"/>
      <c r="I129" s="81"/>
      <c r="J129" s="81"/>
      <c r="K129" s="83"/>
      <c r="L129" s="81"/>
      <c r="M129" s="81"/>
      <c r="N129" s="81"/>
      <c r="O129" s="167"/>
    </row>
    <row r="130" spans="1:15" ht="15.75" thickBot="1" x14ac:dyDescent="0.3">
      <c r="A130" s="336"/>
      <c r="B130" s="333"/>
      <c r="C130" s="84" t="s">
        <v>17</v>
      </c>
      <c r="D130" s="85">
        <v>0</v>
      </c>
      <c r="E130" s="86"/>
      <c r="F130" s="87"/>
      <c r="G130" s="87"/>
      <c r="H130" s="87"/>
      <c r="I130" s="178"/>
      <c r="J130" s="87"/>
      <c r="K130" s="88"/>
      <c r="L130" s="87"/>
      <c r="M130" s="87"/>
      <c r="N130" s="87"/>
      <c r="O130" s="179"/>
    </row>
    <row r="131" spans="1:15" x14ac:dyDescent="0.25">
      <c r="A131" s="138"/>
      <c r="B131" s="333"/>
      <c r="C131" s="89" t="s">
        <v>121</v>
      </c>
      <c r="D131" s="90" t="e">
        <f>(D129/D130)-1</f>
        <v>#DIV/0!</v>
      </c>
      <c r="E131" s="30" t="e">
        <f t="shared" ref="E131:J131" si="85">(E129/E130)-1</f>
        <v>#DIV/0!</v>
      </c>
      <c r="F131" s="30" t="e">
        <f t="shared" si="85"/>
        <v>#DIV/0!</v>
      </c>
      <c r="G131" s="30" t="e">
        <f t="shared" si="85"/>
        <v>#DIV/0!</v>
      </c>
      <c r="H131" s="30" t="e">
        <f t="shared" si="85"/>
        <v>#DIV/0!</v>
      </c>
      <c r="I131" s="30" t="e">
        <f t="shared" si="85"/>
        <v>#DIV/0!</v>
      </c>
      <c r="J131" s="30" t="e">
        <f t="shared" si="85"/>
        <v>#DIV/0!</v>
      </c>
      <c r="K131" s="31" t="e">
        <f>(K129/K130)-1</f>
        <v>#DIV/0!</v>
      </c>
      <c r="L131" s="30" t="e">
        <f t="shared" ref="L131:O131" si="86">(L129/L130)-1</f>
        <v>#DIV/0!</v>
      </c>
      <c r="M131" s="30" t="e">
        <f t="shared" si="86"/>
        <v>#DIV/0!</v>
      </c>
      <c r="N131" s="30" t="e">
        <f t="shared" si="86"/>
        <v>#DIV/0!</v>
      </c>
      <c r="O131" s="139" t="e">
        <f t="shared" si="86"/>
        <v>#DIV/0!</v>
      </c>
    </row>
    <row r="132" spans="1:15" x14ac:dyDescent="0.25">
      <c r="A132" s="138"/>
      <c r="B132" s="333"/>
      <c r="C132" s="91" t="s">
        <v>122</v>
      </c>
      <c r="D132" s="92" t="e">
        <f>(D133/D134)-1</f>
        <v>#DIV/0!</v>
      </c>
      <c r="E132" s="93" t="e">
        <f t="shared" ref="E132:J132" si="87">(E133/E134)-1</f>
        <v>#DIV/0!</v>
      </c>
      <c r="F132" s="93" t="e">
        <f t="shared" si="87"/>
        <v>#DIV/0!</v>
      </c>
      <c r="G132" s="93" t="e">
        <f t="shared" si="87"/>
        <v>#DIV/0!</v>
      </c>
      <c r="H132" s="93" t="e">
        <f t="shared" si="87"/>
        <v>#DIV/0!</v>
      </c>
      <c r="I132" s="93" t="e">
        <f t="shared" si="87"/>
        <v>#DIV/0!</v>
      </c>
      <c r="J132" s="93" t="e">
        <f t="shared" si="87"/>
        <v>#DIV/0!</v>
      </c>
      <c r="K132" s="94" t="e">
        <f>(K133/K134)-1</f>
        <v>#DIV/0!</v>
      </c>
      <c r="L132" s="93" t="e">
        <f t="shared" ref="L132:O132" si="88">(L133/L134)-1</f>
        <v>#DIV/0!</v>
      </c>
      <c r="M132" s="93" t="e">
        <f t="shared" si="88"/>
        <v>#DIV/0!</v>
      </c>
      <c r="N132" s="93" t="e">
        <f t="shared" si="88"/>
        <v>#DIV/0!</v>
      </c>
      <c r="O132" s="180" t="e">
        <f t="shared" si="88"/>
        <v>#DIV/0!</v>
      </c>
    </row>
    <row r="133" spans="1:15" x14ac:dyDescent="0.25">
      <c r="A133" s="138"/>
      <c r="B133" s="333"/>
      <c r="C133" s="89" t="s">
        <v>18</v>
      </c>
      <c r="D133" s="95">
        <f>D129</f>
        <v>0</v>
      </c>
      <c r="E133" s="35">
        <f t="shared" ref="E133:O134" si="89">D133+E129</f>
        <v>0</v>
      </c>
      <c r="F133" s="35">
        <f t="shared" si="89"/>
        <v>0</v>
      </c>
      <c r="G133" s="35">
        <f t="shared" si="89"/>
        <v>0</v>
      </c>
      <c r="H133" s="35">
        <f t="shared" si="89"/>
        <v>0</v>
      </c>
      <c r="I133" s="35">
        <f t="shared" si="89"/>
        <v>0</v>
      </c>
      <c r="J133" s="35">
        <f t="shared" si="89"/>
        <v>0</v>
      </c>
      <c r="K133" s="35">
        <f t="shared" si="89"/>
        <v>0</v>
      </c>
      <c r="L133" s="35">
        <f t="shared" si="89"/>
        <v>0</v>
      </c>
      <c r="M133" s="35">
        <f t="shared" si="89"/>
        <v>0</v>
      </c>
      <c r="N133" s="35">
        <f t="shared" si="89"/>
        <v>0</v>
      </c>
      <c r="O133" s="145">
        <f t="shared" si="89"/>
        <v>0</v>
      </c>
    </row>
    <row r="134" spans="1:15" ht="15" customHeight="1" thickBot="1" x14ac:dyDescent="0.3">
      <c r="A134" s="138"/>
      <c r="B134" s="333"/>
      <c r="C134" s="96" t="s">
        <v>18</v>
      </c>
      <c r="D134" s="181">
        <f>D130</f>
        <v>0</v>
      </c>
      <c r="E134" s="182">
        <f t="shared" si="89"/>
        <v>0</v>
      </c>
      <c r="F134" s="182">
        <f t="shared" si="89"/>
        <v>0</v>
      </c>
      <c r="G134" s="182">
        <f t="shared" si="89"/>
        <v>0</v>
      </c>
      <c r="H134" s="182">
        <f t="shared" si="89"/>
        <v>0</v>
      </c>
      <c r="I134" s="182">
        <f t="shared" si="89"/>
        <v>0</v>
      </c>
      <c r="J134" s="182">
        <f t="shared" si="89"/>
        <v>0</v>
      </c>
      <c r="K134" s="182">
        <f t="shared" si="89"/>
        <v>0</v>
      </c>
      <c r="L134" s="182">
        <f t="shared" si="89"/>
        <v>0</v>
      </c>
      <c r="M134" s="182">
        <f t="shared" si="89"/>
        <v>0</v>
      </c>
      <c r="N134" s="182">
        <f t="shared" si="89"/>
        <v>0</v>
      </c>
      <c r="O134" s="183">
        <f t="shared" si="89"/>
        <v>0</v>
      </c>
    </row>
    <row r="135" spans="1:15" ht="15.75" customHeight="1" x14ac:dyDescent="0.25">
      <c r="A135" s="335" t="s">
        <v>30</v>
      </c>
      <c r="B135" s="313" t="s">
        <v>57</v>
      </c>
      <c r="C135" s="78" t="s">
        <v>120</v>
      </c>
      <c r="D135" s="61">
        <v>0</v>
      </c>
      <c r="E135" s="165"/>
      <c r="F135" s="165"/>
      <c r="G135" s="165"/>
      <c r="H135" s="165"/>
      <c r="I135" s="165"/>
      <c r="J135" s="81"/>
      <c r="K135" s="83"/>
      <c r="L135" s="81"/>
      <c r="M135" s="81"/>
      <c r="N135" s="81"/>
      <c r="O135" s="167"/>
    </row>
    <row r="136" spans="1:15" ht="15.75" thickBot="1" x14ac:dyDescent="0.3">
      <c r="A136" s="336"/>
      <c r="B136" s="314"/>
      <c r="C136" s="135" t="s">
        <v>17</v>
      </c>
      <c r="D136" s="184">
        <v>0</v>
      </c>
      <c r="E136" s="185"/>
      <c r="F136" s="185"/>
      <c r="G136" s="185"/>
      <c r="H136" s="185"/>
      <c r="I136" s="185"/>
      <c r="J136" s="73"/>
      <c r="K136" s="74"/>
      <c r="L136" s="73"/>
      <c r="M136" s="73"/>
      <c r="N136" s="73"/>
      <c r="O136" s="137"/>
    </row>
    <row r="137" spans="1:15" x14ac:dyDescent="0.25">
      <c r="A137" s="138"/>
      <c r="B137" s="314"/>
      <c r="C137" s="89" t="s">
        <v>121</v>
      </c>
      <c r="D137" s="186" t="e">
        <f>(D135/D136)-1</f>
        <v>#DIV/0!</v>
      </c>
      <c r="E137" s="187" t="e">
        <f t="shared" ref="E137:J137" si="90">(E135/E136)-1</f>
        <v>#DIV/0!</v>
      </c>
      <c r="F137" s="187" t="e">
        <f t="shared" si="90"/>
        <v>#DIV/0!</v>
      </c>
      <c r="G137" s="187" t="e">
        <f t="shared" si="90"/>
        <v>#DIV/0!</v>
      </c>
      <c r="H137" s="187" t="e">
        <f t="shared" si="90"/>
        <v>#DIV/0!</v>
      </c>
      <c r="I137" s="187" t="e">
        <f t="shared" si="90"/>
        <v>#DIV/0!</v>
      </c>
      <c r="J137" s="187" t="e">
        <f t="shared" si="90"/>
        <v>#DIV/0!</v>
      </c>
      <c r="K137" s="31" t="e">
        <f>(K135/K136)-1</f>
        <v>#DIV/0!</v>
      </c>
      <c r="L137" s="30" t="e">
        <f t="shared" ref="L137:O137" si="91">(L135/L136)-1</f>
        <v>#DIV/0!</v>
      </c>
      <c r="M137" s="30" t="e">
        <f t="shared" si="91"/>
        <v>#DIV/0!</v>
      </c>
      <c r="N137" s="30" t="e">
        <f t="shared" si="91"/>
        <v>#DIV/0!</v>
      </c>
      <c r="O137" s="139" t="e">
        <f t="shared" si="91"/>
        <v>#DIV/0!</v>
      </c>
    </row>
    <row r="138" spans="1:15" x14ac:dyDescent="0.25">
      <c r="A138" s="138"/>
      <c r="B138" s="314"/>
      <c r="C138" s="140" t="s">
        <v>122</v>
      </c>
      <c r="D138" s="188" t="e">
        <f>(D139/D140)-1</f>
        <v>#DIV/0!</v>
      </c>
      <c r="E138" s="189" t="e">
        <f t="shared" ref="E138:J138" si="92">(E139/E140)-1</f>
        <v>#DIV/0!</v>
      </c>
      <c r="F138" s="189" t="e">
        <f t="shared" si="92"/>
        <v>#DIV/0!</v>
      </c>
      <c r="G138" s="189" t="e">
        <f t="shared" si="92"/>
        <v>#DIV/0!</v>
      </c>
      <c r="H138" s="189" t="e">
        <f t="shared" si="92"/>
        <v>#DIV/0!</v>
      </c>
      <c r="I138" s="189" t="e">
        <f t="shared" si="92"/>
        <v>#DIV/0!</v>
      </c>
      <c r="J138" s="189" t="e">
        <f t="shared" si="92"/>
        <v>#DIV/0!</v>
      </c>
      <c r="K138" s="143" t="e">
        <f>(K139/K140)-1</f>
        <v>#DIV/0!</v>
      </c>
      <c r="L138" s="142" t="e">
        <f t="shared" ref="L138:O138" si="93">(L139/L140)-1</f>
        <v>#DIV/0!</v>
      </c>
      <c r="M138" s="142" t="e">
        <f t="shared" si="93"/>
        <v>#DIV/0!</v>
      </c>
      <c r="N138" s="142" t="e">
        <f t="shared" si="93"/>
        <v>#DIV/0!</v>
      </c>
      <c r="O138" s="144" t="e">
        <f t="shared" si="93"/>
        <v>#DIV/0!</v>
      </c>
    </row>
    <row r="139" spans="1:15" x14ac:dyDescent="0.25">
      <c r="A139" s="138"/>
      <c r="B139" s="314"/>
      <c r="C139" s="89" t="s">
        <v>18</v>
      </c>
      <c r="D139" s="95">
        <f>D135</f>
        <v>0</v>
      </c>
      <c r="E139" s="35">
        <f>D139+E135</f>
        <v>0</v>
      </c>
      <c r="F139" s="35">
        <f>E139+F135</f>
        <v>0</v>
      </c>
      <c r="G139" s="35">
        <f t="shared" ref="G139:J140" si="94">F139+G135</f>
        <v>0</v>
      </c>
      <c r="H139" s="35">
        <f t="shared" si="94"/>
        <v>0</v>
      </c>
      <c r="I139" s="35">
        <f t="shared" si="94"/>
        <v>0</v>
      </c>
      <c r="J139" s="35">
        <f t="shared" si="94"/>
        <v>0</v>
      </c>
      <c r="K139" s="35">
        <f>J139+K135</f>
        <v>0</v>
      </c>
      <c r="L139" s="35">
        <f t="shared" ref="L139:O140" si="95">K139+L135</f>
        <v>0</v>
      </c>
      <c r="M139" s="35">
        <f t="shared" si="95"/>
        <v>0</v>
      </c>
      <c r="N139" s="35">
        <f t="shared" si="95"/>
        <v>0</v>
      </c>
      <c r="O139" s="145">
        <f t="shared" si="95"/>
        <v>0</v>
      </c>
    </row>
    <row r="140" spans="1:15" ht="15" customHeight="1" thickBot="1" x14ac:dyDescent="0.3">
      <c r="A140" s="138"/>
      <c r="B140" s="315"/>
      <c r="C140" s="146" t="s">
        <v>18</v>
      </c>
      <c r="D140" s="72">
        <f>D136</f>
        <v>0</v>
      </c>
      <c r="E140" s="73">
        <f>D140+E136</f>
        <v>0</v>
      </c>
      <c r="F140" s="73">
        <f t="shared" ref="F140:I140" si="96">E140+F136</f>
        <v>0</v>
      </c>
      <c r="G140" s="73">
        <f t="shared" si="96"/>
        <v>0</v>
      </c>
      <c r="H140" s="73">
        <f t="shared" si="96"/>
        <v>0</v>
      </c>
      <c r="I140" s="190">
        <f t="shared" si="96"/>
        <v>0</v>
      </c>
      <c r="J140" s="190">
        <f t="shared" si="94"/>
        <v>0</v>
      </c>
      <c r="K140" s="190">
        <f>J140+K136</f>
        <v>0</v>
      </c>
      <c r="L140" s="190">
        <f t="shared" si="95"/>
        <v>0</v>
      </c>
      <c r="M140" s="190">
        <f t="shared" si="95"/>
        <v>0</v>
      </c>
      <c r="N140" s="190">
        <f t="shared" si="95"/>
        <v>0</v>
      </c>
      <c r="O140" s="191">
        <f t="shared" si="95"/>
        <v>0</v>
      </c>
    </row>
    <row r="141" spans="1:15" ht="15.75" customHeight="1" x14ac:dyDescent="0.25">
      <c r="A141" s="335" t="s">
        <v>30</v>
      </c>
      <c r="B141" s="351" t="s">
        <v>58</v>
      </c>
      <c r="C141" s="78" t="s">
        <v>120</v>
      </c>
      <c r="D141" s="22">
        <v>0</v>
      </c>
      <c r="E141" s="81"/>
      <c r="F141" s="81"/>
      <c r="G141" s="81"/>
      <c r="H141" s="81"/>
      <c r="I141" s="165"/>
      <c r="J141" s="81"/>
      <c r="K141" s="165"/>
      <c r="L141" s="81"/>
      <c r="M141" s="81"/>
      <c r="N141" s="81"/>
      <c r="O141" s="167"/>
    </row>
    <row r="142" spans="1:15" ht="15.75" thickBot="1" x14ac:dyDescent="0.3">
      <c r="A142" s="336"/>
      <c r="B142" s="309"/>
      <c r="C142" s="126" t="s">
        <v>17</v>
      </c>
      <c r="D142" s="192">
        <v>0</v>
      </c>
      <c r="E142" s="150"/>
      <c r="F142" s="150"/>
      <c r="G142" s="150"/>
      <c r="H142" s="150"/>
      <c r="I142" s="151"/>
      <c r="J142" s="150"/>
      <c r="K142" s="151"/>
      <c r="L142" s="150"/>
      <c r="M142" s="150"/>
      <c r="N142" s="150"/>
      <c r="O142" s="153"/>
    </row>
    <row r="143" spans="1:15" x14ac:dyDescent="0.25">
      <c r="A143" s="138"/>
      <c r="B143" s="309"/>
      <c r="C143" s="89" t="s">
        <v>121</v>
      </c>
      <c r="D143" s="90" t="e">
        <f>(D141/D142)-1</f>
        <v>#DIV/0!</v>
      </c>
      <c r="E143" s="30" t="e">
        <f t="shared" ref="E143:J143" si="97">(E141/E142)-1</f>
        <v>#DIV/0!</v>
      </c>
      <c r="F143" s="30" t="e">
        <f t="shared" si="97"/>
        <v>#DIV/0!</v>
      </c>
      <c r="G143" s="30" t="e">
        <f t="shared" si="97"/>
        <v>#DIV/0!</v>
      </c>
      <c r="H143" s="30" t="e">
        <f t="shared" si="97"/>
        <v>#DIV/0!</v>
      </c>
      <c r="I143" s="30" t="e">
        <f t="shared" si="97"/>
        <v>#DIV/0!</v>
      </c>
      <c r="J143" s="30" t="e">
        <f t="shared" si="97"/>
        <v>#DIV/0!</v>
      </c>
      <c r="K143" s="31" t="e">
        <f>(K141/K142)-1</f>
        <v>#DIV/0!</v>
      </c>
      <c r="L143" s="30" t="e">
        <f t="shared" ref="L143:O143" si="98">(L141/L142)-1</f>
        <v>#DIV/0!</v>
      </c>
      <c r="M143" s="30" t="e">
        <f t="shared" si="98"/>
        <v>#DIV/0!</v>
      </c>
      <c r="N143" s="30" t="e">
        <f t="shared" si="98"/>
        <v>#DIV/0!</v>
      </c>
      <c r="O143" s="139" t="e">
        <f t="shared" si="98"/>
        <v>#DIV/0!</v>
      </c>
    </row>
    <row r="144" spans="1:15" x14ac:dyDescent="0.25">
      <c r="A144" s="138"/>
      <c r="B144" s="309"/>
      <c r="C144" s="154" t="s">
        <v>122</v>
      </c>
      <c r="D144" s="155" t="e">
        <f>(D145/D146)-1</f>
        <v>#DIV/0!</v>
      </c>
      <c r="E144" s="156" t="e">
        <f t="shared" ref="E144:J144" si="99">(E145/E146)-1</f>
        <v>#DIV/0!</v>
      </c>
      <c r="F144" s="156" t="e">
        <f t="shared" si="99"/>
        <v>#DIV/0!</v>
      </c>
      <c r="G144" s="156" t="e">
        <f t="shared" si="99"/>
        <v>#DIV/0!</v>
      </c>
      <c r="H144" s="156" t="e">
        <f t="shared" si="99"/>
        <v>#DIV/0!</v>
      </c>
      <c r="I144" s="156" t="e">
        <f t="shared" si="99"/>
        <v>#DIV/0!</v>
      </c>
      <c r="J144" s="156" t="e">
        <f t="shared" si="99"/>
        <v>#DIV/0!</v>
      </c>
      <c r="K144" s="157" t="e">
        <f>(K145/K146)-1</f>
        <v>#DIV/0!</v>
      </c>
      <c r="L144" s="156" t="e">
        <f t="shared" ref="L144:O144" si="100">(L145/L146)-1</f>
        <v>#DIV/0!</v>
      </c>
      <c r="M144" s="156" t="e">
        <f t="shared" si="100"/>
        <v>#DIV/0!</v>
      </c>
      <c r="N144" s="156" t="e">
        <f t="shared" si="100"/>
        <v>#DIV/0!</v>
      </c>
      <c r="O144" s="158" t="e">
        <f t="shared" si="100"/>
        <v>#DIV/0!</v>
      </c>
    </row>
    <row r="145" spans="1:16" x14ac:dyDescent="0.25">
      <c r="A145" s="138"/>
      <c r="B145" s="309"/>
      <c r="C145" s="89" t="s">
        <v>18</v>
      </c>
      <c r="D145" s="95">
        <f>D141</f>
        <v>0</v>
      </c>
      <c r="E145" s="35">
        <f t="shared" ref="E145:O146" si="101">D145+E141</f>
        <v>0</v>
      </c>
      <c r="F145" s="35">
        <f t="shared" si="101"/>
        <v>0</v>
      </c>
      <c r="G145" s="35">
        <f t="shared" si="101"/>
        <v>0</v>
      </c>
      <c r="H145" s="35">
        <f t="shared" si="101"/>
        <v>0</v>
      </c>
      <c r="I145" s="35">
        <f t="shared" si="101"/>
        <v>0</v>
      </c>
      <c r="J145" s="35">
        <f t="shared" si="101"/>
        <v>0</v>
      </c>
      <c r="K145" s="35">
        <f t="shared" si="101"/>
        <v>0</v>
      </c>
      <c r="L145" s="35">
        <f t="shared" si="101"/>
        <v>0</v>
      </c>
      <c r="M145" s="35">
        <f t="shared" si="101"/>
        <v>0</v>
      </c>
      <c r="N145" s="35">
        <f t="shared" si="101"/>
        <v>0</v>
      </c>
      <c r="O145" s="145">
        <f t="shared" si="101"/>
        <v>0</v>
      </c>
    </row>
    <row r="146" spans="1:16" ht="15" customHeight="1" thickBot="1" x14ac:dyDescent="0.3">
      <c r="A146" s="138"/>
      <c r="B146" s="352"/>
      <c r="C146" s="159" t="s">
        <v>18</v>
      </c>
      <c r="D146" s="160">
        <f>D142</f>
        <v>0</v>
      </c>
      <c r="E146" s="161">
        <f t="shared" si="101"/>
        <v>0</v>
      </c>
      <c r="F146" s="161">
        <f t="shared" si="101"/>
        <v>0</v>
      </c>
      <c r="G146" s="161">
        <f t="shared" si="101"/>
        <v>0</v>
      </c>
      <c r="H146" s="161">
        <f t="shared" si="101"/>
        <v>0</v>
      </c>
      <c r="I146" s="161">
        <f t="shared" si="101"/>
        <v>0</v>
      </c>
      <c r="J146" s="161">
        <f t="shared" si="101"/>
        <v>0</v>
      </c>
      <c r="K146" s="161">
        <f t="shared" si="101"/>
        <v>0</v>
      </c>
      <c r="L146" s="161">
        <f t="shared" si="101"/>
        <v>0</v>
      </c>
      <c r="M146" s="161">
        <f t="shared" si="101"/>
        <v>0</v>
      </c>
      <c r="N146" s="161">
        <f t="shared" si="101"/>
        <v>0</v>
      </c>
      <c r="O146" s="162">
        <f t="shared" si="101"/>
        <v>0</v>
      </c>
    </row>
    <row r="147" spans="1:16" ht="15.75" customHeight="1" x14ac:dyDescent="0.25">
      <c r="A147" s="335" t="s">
        <v>30</v>
      </c>
      <c r="B147" s="337" t="s">
        <v>59</v>
      </c>
      <c r="C147" s="78" t="s">
        <v>120</v>
      </c>
      <c r="D147" s="163">
        <v>0</v>
      </c>
      <c r="E147" s="164"/>
      <c r="F147" s="165"/>
      <c r="G147" s="165"/>
      <c r="H147" s="165"/>
      <c r="I147" s="165"/>
      <c r="J147" s="81"/>
      <c r="K147" s="81"/>
      <c r="L147" s="81"/>
      <c r="M147" s="81"/>
      <c r="N147" s="81"/>
      <c r="O147" s="167"/>
    </row>
    <row r="148" spans="1:16" ht="15.75" thickBot="1" x14ac:dyDescent="0.3">
      <c r="A148" s="336"/>
      <c r="B148" s="338"/>
      <c r="C148" s="168" t="s">
        <v>17</v>
      </c>
      <c r="D148" s="193">
        <v>0</v>
      </c>
      <c r="E148" s="194"/>
      <c r="F148" s="171"/>
      <c r="G148" s="171"/>
      <c r="H148" s="171"/>
      <c r="I148" s="171"/>
      <c r="J148" s="26"/>
      <c r="K148" s="26"/>
      <c r="L148" s="26"/>
      <c r="M148" s="26"/>
      <c r="N148" s="26"/>
      <c r="O148" s="172"/>
    </row>
    <row r="149" spans="1:16" x14ac:dyDescent="0.25">
      <c r="A149" s="138"/>
      <c r="B149" s="338"/>
      <c r="C149" s="89" t="s">
        <v>121</v>
      </c>
      <c r="D149" s="90" t="e">
        <f>(D147/D148)-1</f>
        <v>#DIV/0!</v>
      </c>
      <c r="E149" s="30" t="e">
        <f t="shared" ref="E149:J149" si="102">(E147/E148)-1</f>
        <v>#DIV/0!</v>
      </c>
      <c r="F149" s="30" t="e">
        <f t="shared" si="102"/>
        <v>#DIV/0!</v>
      </c>
      <c r="G149" s="30" t="e">
        <f t="shared" si="102"/>
        <v>#DIV/0!</v>
      </c>
      <c r="H149" s="30" t="e">
        <f t="shared" si="102"/>
        <v>#DIV/0!</v>
      </c>
      <c r="I149" s="30" t="e">
        <f t="shared" si="102"/>
        <v>#DIV/0!</v>
      </c>
      <c r="J149" s="30" t="e">
        <f t="shared" si="102"/>
        <v>#DIV/0!</v>
      </c>
      <c r="K149" s="31" t="e">
        <f>(K147/K148)-1</f>
        <v>#DIV/0!</v>
      </c>
      <c r="L149" s="30" t="e">
        <f t="shared" ref="L149:O149" si="103">(L147/L148)-1</f>
        <v>#DIV/0!</v>
      </c>
      <c r="M149" s="30" t="e">
        <f t="shared" si="103"/>
        <v>#DIV/0!</v>
      </c>
      <c r="N149" s="30" t="e">
        <f t="shared" si="103"/>
        <v>#DIV/0!</v>
      </c>
      <c r="O149" s="139" t="e">
        <f t="shared" si="103"/>
        <v>#DIV/0!</v>
      </c>
    </row>
    <row r="150" spans="1:16" x14ac:dyDescent="0.25">
      <c r="A150" s="138"/>
      <c r="B150" s="338"/>
      <c r="C150" s="173" t="s">
        <v>122</v>
      </c>
      <c r="D150" s="174" t="e">
        <f>(D151/D152)-1</f>
        <v>#DIV/0!</v>
      </c>
      <c r="E150" s="33" t="e">
        <f t="shared" ref="E150:J150" si="104">(E151/E152)-1</f>
        <v>#DIV/0!</v>
      </c>
      <c r="F150" s="33" t="e">
        <f t="shared" si="104"/>
        <v>#DIV/0!</v>
      </c>
      <c r="G150" s="33" t="e">
        <f t="shared" si="104"/>
        <v>#DIV/0!</v>
      </c>
      <c r="H150" s="33" t="e">
        <f t="shared" si="104"/>
        <v>#DIV/0!</v>
      </c>
      <c r="I150" s="33" t="e">
        <f t="shared" si="104"/>
        <v>#DIV/0!</v>
      </c>
      <c r="J150" s="33" t="e">
        <f t="shared" si="104"/>
        <v>#DIV/0!</v>
      </c>
      <c r="K150" s="34" t="e">
        <f>(K151/K152)-1</f>
        <v>#DIV/0!</v>
      </c>
      <c r="L150" s="33" t="e">
        <f t="shared" ref="L150:O150" si="105">(L151/L152)-1</f>
        <v>#DIV/0!</v>
      </c>
      <c r="M150" s="33" t="e">
        <f t="shared" si="105"/>
        <v>#DIV/0!</v>
      </c>
      <c r="N150" s="33" t="e">
        <f t="shared" si="105"/>
        <v>#DIV/0!</v>
      </c>
      <c r="O150" s="175" t="e">
        <f t="shared" si="105"/>
        <v>#DIV/0!</v>
      </c>
    </row>
    <row r="151" spans="1:16" x14ac:dyDescent="0.25">
      <c r="A151" s="138"/>
      <c r="B151" s="338"/>
      <c r="C151" s="89" t="s">
        <v>18</v>
      </c>
      <c r="D151" s="95">
        <f>D147</f>
        <v>0</v>
      </c>
      <c r="E151" s="35">
        <f>D151+E147</f>
        <v>0</v>
      </c>
      <c r="F151" s="35">
        <f>E151+F147</f>
        <v>0</v>
      </c>
      <c r="G151" s="35">
        <f t="shared" ref="G151:O152" si="106">F151+G147</f>
        <v>0</v>
      </c>
      <c r="H151" s="35">
        <f t="shared" si="106"/>
        <v>0</v>
      </c>
      <c r="I151" s="35">
        <f t="shared" si="106"/>
        <v>0</v>
      </c>
      <c r="J151" s="35">
        <f t="shared" si="106"/>
        <v>0</v>
      </c>
      <c r="K151" s="35">
        <f t="shared" si="106"/>
        <v>0</v>
      </c>
      <c r="L151" s="35">
        <f t="shared" si="106"/>
        <v>0</v>
      </c>
      <c r="M151" s="35">
        <f t="shared" si="106"/>
        <v>0</v>
      </c>
      <c r="N151" s="35">
        <f t="shared" si="106"/>
        <v>0</v>
      </c>
      <c r="O151" s="145">
        <f t="shared" si="106"/>
        <v>0</v>
      </c>
    </row>
    <row r="152" spans="1:16" ht="26.25" customHeight="1" thickBot="1" x14ac:dyDescent="0.3">
      <c r="A152" s="138"/>
      <c r="B152" s="339"/>
      <c r="C152" s="176" t="s">
        <v>18</v>
      </c>
      <c r="D152" s="195">
        <f>D148</f>
        <v>0</v>
      </c>
      <c r="E152" s="196">
        <f>D152+E148</f>
        <v>0</v>
      </c>
      <c r="F152" s="196">
        <f t="shared" ref="F152:I152" si="107">E152+F148</f>
        <v>0</v>
      </c>
      <c r="G152" s="196">
        <f t="shared" si="107"/>
        <v>0</v>
      </c>
      <c r="H152" s="196">
        <f t="shared" si="107"/>
        <v>0</v>
      </c>
      <c r="I152" s="196">
        <f t="shared" si="107"/>
        <v>0</v>
      </c>
      <c r="J152" s="196">
        <f t="shared" si="106"/>
        <v>0</v>
      </c>
      <c r="K152" s="196">
        <f t="shared" si="106"/>
        <v>0</v>
      </c>
      <c r="L152" s="196">
        <f t="shared" si="106"/>
        <v>0</v>
      </c>
      <c r="M152" s="196">
        <f t="shared" si="106"/>
        <v>0</v>
      </c>
      <c r="N152" s="196">
        <f t="shared" si="106"/>
        <v>0</v>
      </c>
      <c r="O152" s="197">
        <f t="shared" si="106"/>
        <v>0</v>
      </c>
    </row>
    <row r="153" spans="1:16" ht="26.25" customHeight="1" x14ac:dyDescent="0.25">
      <c r="A153" s="138"/>
      <c r="B153" s="340" t="s">
        <v>60</v>
      </c>
      <c r="C153" s="198" t="s">
        <v>61</v>
      </c>
      <c r="D153" s="199">
        <v>0</v>
      </c>
      <c r="E153" s="199">
        <v>0</v>
      </c>
      <c r="F153" s="199">
        <f t="shared" ref="F153:O153" si="108">F111/(F25+F13)</f>
        <v>3.4621735048147277</v>
      </c>
      <c r="G153" s="199">
        <f t="shared" si="108"/>
        <v>1.4147363383760418</v>
      </c>
      <c r="H153" s="199">
        <f t="shared" si="108"/>
        <v>1.7602316613857818</v>
      </c>
      <c r="I153" s="199">
        <f t="shared" si="108"/>
        <v>1.5888376331226166</v>
      </c>
      <c r="J153" s="199">
        <f t="shared" si="108"/>
        <v>2.7308847248576806</v>
      </c>
      <c r="K153" s="199">
        <f t="shared" si="108"/>
        <v>1.6607521951053836</v>
      </c>
      <c r="L153" s="199">
        <f t="shared" si="108"/>
        <v>1.2953859586051031</v>
      </c>
      <c r="M153" s="199">
        <f t="shared" si="108"/>
        <v>1.5189588011243642</v>
      </c>
      <c r="N153" s="199">
        <f t="shared" si="108"/>
        <v>2.1879710407836801</v>
      </c>
      <c r="O153" s="199">
        <f t="shared" si="108"/>
        <v>2.2047088544979161</v>
      </c>
    </row>
    <row r="154" spans="1:16" ht="27" customHeight="1" x14ac:dyDescent="0.25">
      <c r="A154" s="138"/>
      <c r="B154" s="341"/>
      <c r="C154" s="200" t="s">
        <v>62</v>
      </c>
      <c r="D154" s="201">
        <f>+D117/D111</f>
        <v>0</v>
      </c>
      <c r="E154" s="201">
        <f t="shared" ref="E154:O154" si="109">+E117/E111</f>
        <v>0</v>
      </c>
      <c r="F154" s="201">
        <f t="shared" si="109"/>
        <v>0</v>
      </c>
      <c r="G154" s="201">
        <f t="shared" si="109"/>
        <v>0</v>
      </c>
      <c r="H154" s="201">
        <f t="shared" si="109"/>
        <v>0</v>
      </c>
      <c r="I154" s="201">
        <f t="shared" si="109"/>
        <v>0</v>
      </c>
      <c r="J154" s="201">
        <f t="shared" si="109"/>
        <v>0</v>
      </c>
      <c r="K154" s="201">
        <f t="shared" si="109"/>
        <v>0</v>
      </c>
      <c r="L154" s="201">
        <f t="shared" si="109"/>
        <v>0</v>
      </c>
      <c r="M154" s="201">
        <f t="shared" si="109"/>
        <v>0</v>
      </c>
      <c r="N154" s="201">
        <f t="shared" si="109"/>
        <v>0</v>
      </c>
      <c r="O154" s="201">
        <f t="shared" si="109"/>
        <v>0</v>
      </c>
    </row>
    <row r="155" spans="1:16" ht="21" customHeight="1" thickBot="1" x14ac:dyDescent="0.3">
      <c r="A155" s="202"/>
      <c r="B155" s="342"/>
      <c r="C155" s="203" t="s">
        <v>63</v>
      </c>
      <c r="D155" s="204" t="e">
        <f>(D141+D147)/(D129+D135)</f>
        <v>#DIV/0!</v>
      </c>
      <c r="E155" s="204" t="e">
        <f t="shared" ref="E155:O155" si="110">(E141+E147)/(E129+E135)</f>
        <v>#DIV/0!</v>
      </c>
      <c r="F155" s="204" t="e">
        <f t="shared" si="110"/>
        <v>#DIV/0!</v>
      </c>
      <c r="G155" s="204" t="e">
        <f t="shared" si="110"/>
        <v>#DIV/0!</v>
      </c>
      <c r="H155" s="204" t="e">
        <f t="shared" si="110"/>
        <v>#DIV/0!</v>
      </c>
      <c r="I155" s="204" t="e">
        <f t="shared" si="110"/>
        <v>#DIV/0!</v>
      </c>
      <c r="J155" s="204" t="e">
        <f t="shared" si="110"/>
        <v>#DIV/0!</v>
      </c>
      <c r="K155" s="204" t="e">
        <f t="shared" si="110"/>
        <v>#DIV/0!</v>
      </c>
      <c r="L155" s="204" t="e">
        <f t="shared" si="110"/>
        <v>#DIV/0!</v>
      </c>
      <c r="M155" s="204" t="e">
        <f t="shared" si="110"/>
        <v>#DIV/0!</v>
      </c>
      <c r="N155" s="204" t="e">
        <f t="shared" si="110"/>
        <v>#DIV/0!</v>
      </c>
      <c r="O155" s="204" t="e">
        <f t="shared" si="110"/>
        <v>#DIV/0!</v>
      </c>
      <c r="P155" s="23">
        <v>8</v>
      </c>
    </row>
    <row r="156" spans="1:16" ht="21" customHeight="1" thickTop="1" x14ac:dyDescent="0.25">
      <c r="A156" s="343" t="s">
        <v>30</v>
      </c>
      <c r="B156" s="345" t="s">
        <v>64</v>
      </c>
      <c r="C156" s="98" t="s">
        <v>124</v>
      </c>
      <c r="D156" s="95">
        <f>+[2]PIGOO!B61</f>
        <v>148459.20000000001</v>
      </c>
      <c r="E156" s="95">
        <f>+[2]PIGOO!C61</f>
        <v>127931.04</v>
      </c>
      <c r="F156" s="95">
        <f>+[2]PIGOO!D61</f>
        <v>238307.5</v>
      </c>
      <c r="G156" s="95">
        <f>+[2]PIGOO!E61</f>
        <v>73776.75</v>
      </c>
      <c r="H156" s="95">
        <f>+[2]PIGOO!F61</f>
        <v>142378.43</v>
      </c>
      <c r="I156" s="95">
        <f>+[2]PIGOO!G61</f>
        <v>128498.27</v>
      </c>
      <c r="J156" s="95">
        <f>+[2]PIGOO!H61</f>
        <v>301874.99</v>
      </c>
      <c r="K156" s="95">
        <f>+[2]PIGOO!I61</f>
        <v>110068.15</v>
      </c>
      <c r="L156" s="95">
        <f>+[2]PIGOO!J61</f>
        <v>174499.14</v>
      </c>
      <c r="M156" s="95">
        <f>+[2]PIGOO!K61</f>
        <v>66505.17</v>
      </c>
      <c r="N156" s="95">
        <f>+[2]PIGOO!L61</f>
        <v>177643.96</v>
      </c>
      <c r="O156" s="95">
        <f>+[2]PIGOO!M61</f>
        <v>166734.35</v>
      </c>
    </row>
    <row r="157" spans="1:16" ht="21" customHeight="1" thickBot="1" x14ac:dyDescent="0.3">
      <c r="A157" s="344"/>
      <c r="B157" s="345"/>
      <c r="C157" s="84" t="s">
        <v>125</v>
      </c>
      <c r="D157" s="97">
        <v>115290.65</v>
      </c>
      <c r="E157" s="87">
        <v>195372.97</v>
      </c>
      <c r="F157" s="87">
        <v>76098.28</v>
      </c>
      <c r="G157" s="87">
        <v>207231.9</v>
      </c>
      <c r="H157" s="87">
        <v>166999.14000000001</v>
      </c>
      <c r="I157" s="87">
        <v>230558.91</v>
      </c>
      <c r="J157" s="87">
        <v>138462.07</v>
      </c>
      <c r="K157" s="88">
        <v>127070.69</v>
      </c>
      <c r="L157" s="87">
        <v>83108.3</v>
      </c>
      <c r="M157" s="87">
        <v>40811.21</v>
      </c>
      <c r="N157" s="87">
        <v>15208.12</v>
      </c>
      <c r="O157" s="87">
        <v>215411.20000000001</v>
      </c>
    </row>
    <row r="158" spans="1:16" ht="21" customHeight="1" x14ac:dyDescent="0.25">
      <c r="B158" s="345"/>
      <c r="C158" s="89" t="s">
        <v>25</v>
      </c>
      <c r="D158" s="205">
        <f>D156</f>
        <v>148459.20000000001</v>
      </c>
      <c r="E158" s="206">
        <f>D158+E156</f>
        <v>276390.24</v>
      </c>
      <c r="F158" s="206">
        <f t="shared" ref="F158:O158" si="111">E158+F156</f>
        <v>514697.74</v>
      </c>
      <c r="G158" s="206">
        <f t="shared" si="111"/>
        <v>588474.49</v>
      </c>
      <c r="H158" s="206">
        <f t="shared" si="111"/>
        <v>730852.91999999993</v>
      </c>
      <c r="I158" s="206">
        <f t="shared" si="111"/>
        <v>859351.19</v>
      </c>
      <c r="J158" s="206">
        <f t="shared" si="111"/>
        <v>1161226.18</v>
      </c>
      <c r="K158" s="206">
        <f t="shared" si="111"/>
        <v>1271294.3299999998</v>
      </c>
      <c r="L158" s="206">
        <f t="shared" si="111"/>
        <v>1445793.4699999997</v>
      </c>
      <c r="M158" s="206">
        <f t="shared" si="111"/>
        <v>1512298.6399999997</v>
      </c>
      <c r="N158" s="206">
        <f t="shared" si="111"/>
        <v>1689942.5999999996</v>
      </c>
      <c r="O158" s="206">
        <f t="shared" si="111"/>
        <v>1856676.9499999997</v>
      </c>
    </row>
    <row r="159" spans="1:16" ht="21" customHeight="1" x14ac:dyDescent="0.25">
      <c r="B159" s="345"/>
      <c r="C159" s="91" t="s">
        <v>65</v>
      </c>
      <c r="D159" s="52">
        <f t="shared" ref="D159:I160" si="112">D156/D7</f>
        <v>1.0839365376050467</v>
      </c>
      <c r="E159" s="52">
        <f t="shared" si="112"/>
        <v>1.2304965998826549</v>
      </c>
      <c r="F159" s="52">
        <f t="shared" si="112"/>
        <v>2.3570531334071845</v>
      </c>
      <c r="G159" s="52">
        <f t="shared" si="112"/>
        <v>0.79666493893550161</v>
      </c>
      <c r="H159" s="52">
        <f t="shared" si="112"/>
        <v>0.99598767418434153</v>
      </c>
      <c r="I159" s="207">
        <f t="shared" si="112"/>
        <v>0.76809390597447624</v>
      </c>
      <c r="J159" s="208">
        <f>J158/J11</f>
        <v>1.2929910154070903</v>
      </c>
      <c r="K159" s="208">
        <f t="shared" ref="K159:O160" si="113">K156/K7</f>
        <v>0.76885246474200009</v>
      </c>
      <c r="L159" s="52">
        <f t="shared" si="113"/>
        <v>0.93424959845807909</v>
      </c>
      <c r="M159" s="52">
        <f t="shared" si="113"/>
        <v>0.51479889183638872</v>
      </c>
      <c r="N159" s="52">
        <f t="shared" si="113"/>
        <v>1.005364920541495</v>
      </c>
      <c r="O159" s="52">
        <f t="shared" si="113"/>
        <v>1.139119922498415</v>
      </c>
    </row>
    <row r="160" spans="1:16" ht="21" customHeight="1" thickBot="1" x14ac:dyDescent="0.3">
      <c r="B160" s="345"/>
      <c r="C160" s="89" t="s">
        <v>65</v>
      </c>
      <c r="D160" s="209">
        <f t="shared" si="112"/>
        <v>0.87441429210687982</v>
      </c>
      <c r="E160" s="209">
        <f t="shared" si="112"/>
        <v>1.4759499437187904</v>
      </c>
      <c r="F160" s="209">
        <f t="shared" si="112"/>
        <v>0.65112499144363067</v>
      </c>
      <c r="G160" s="209">
        <f t="shared" si="112"/>
        <v>1.1947575972464846</v>
      </c>
      <c r="H160" s="209">
        <f t="shared" si="112"/>
        <v>1.2019687918352071</v>
      </c>
      <c r="I160" s="210">
        <f t="shared" si="112"/>
        <v>1.4436820453093888</v>
      </c>
      <c r="J160" s="211">
        <f>J157/J8</f>
        <v>1.3667436925020731</v>
      </c>
      <c r="K160" s="211">
        <f t="shared" si="113"/>
        <v>1.3182700846543283</v>
      </c>
      <c r="L160" s="209">
        <f t="shared" si="113"/>
        <v>0.67814723545923361</v>
      </c>
      <c r="M160" s="209">
        <f t="shared" si="113"/>
        <v>0.29759444934627416</v>
      </c>
      <c r="N160" s="209">
        <f t="shared" si="113"/>
        <v>0.1117759207402671</v>
      </c>
      <c r="O160" s="209">
        <f t="shared" si="113"/>
        <v>1.3639404051084953</v>
      </c>
      <c r="P160" s="23">
        <v>9</v>
      </c>
    </row>
    <row r="161" spans="1:16" ht="21" customHeight="1" x14ac:dyDescent="0.25">
      <c r="A161" s="348" t="s">
        <v>66</v>
      </c>
      <c r="B161" s="346"/>
      <c r="C161" s="212" t="s">
        <v>67</v>
      </c>
      <c r="D161" s="97">
        <f>+[2]PIGOO!B56</f>
        <v>46936</v>
      </c>
      <c r="E161" s="97">
        <f>+[2]PIGOO!C56</f>
        <v>81439</v>
      </c>
      <c r="F161" s="97">
        <f>+[2]PIGOO!D56</f>
        <v>93312</v>
      </c>
      <c r="G161" s="97">
        <f>+[2]PIGOO!E56</f>
        <v>92412</v>
      </c>
      <c r="H161" s="97">
        <f>+[2]PIGOO!F56</f>
        <v>99746</v>
      </c>
      <c r="I161" s="97">
        <f>+[2]PIGOO!G56</f>
        <v>95547</v>
      </c>
      <c r="J161" s="97">
        <f>+[2]PIGOO!H56</f>
        <v>87873</v>
      </c>
      <c r="K161" s="97">
        <f>+[2]PIGOO!I56</f>
        <v>36812</v>
      </c>
      <c r="L161" s="97">
        <f>+[2]PIGOO!J56</f>
        <v>42728</v>
      </c>
      <c r="M161" s="97">
        <f>+[2]PIGOO!K56</f>
        <v>82355</v>
      </c>
      <c r="N161" s="97">
        <f>+[2]PIGOO!L56</f>
        <v>86258</v>
      </c>
      <c r="O161" s="97">
        <f>+[2]PIGOO!M56</f>
        <v>91476</v>
      </c>
    </row>
    <row r="162" spans="1:16" ht="21" customHeight="1" x14ac:dyDescent="0.25">
      <c r="A162" s="349"/>
      <c r="B162" s="346"/>
      <c r="C162" s="213" t="s">
        <v>68</v>
      </c>
      <c r="D162" s="214">
        <f t="shared" ref="D162:O162" si="114">+D161/D7</f>
        <v>0.34269109175470747</v>
      </c>
      <c r="E162" s="214">
        <f t="shared" si="114"/>
        <v>0.78331585984014163</v>
      </c>
      <c r="F162" s="214">
        <f t="shared" si="114"/>
        <v>0.92293084348789367</v>
      </c>
      <c r="G162" s="214">
        <f t="shared" si="114"/>
        <v>0.99789432764261876</v>
      </c>
      <c r="H162" s="214">
        <f t="shared" si="114"/>
        <v>0.69775868823101461</v>
      </c>
      <c r="I162" s="214">
        <f t="shared" si="114"/>
        <v>0.57112884425715049</v>
      </c>
      <c r="J162" s="214">
        <f t="shared" si="114"/>
        <v>0.57356483143500536</v>
      </c>
      <c r="K162" s="214">
        <f t="shared" si="114"/>
        <v>0.25714066178165534</v>
      </c>
      <c r="L162" s="214">
        <f t="shared" si="114"/>
        <v>0.22876110932648036</v>
      </c>
      <c r="M162" s="214">
        <f t="shared" si="114"/>
        <v>0.6374882244070017</v>
      </c>
      <c r="N162" s="214">
        <f t="shared" si="114"/>
        <v>0.4881717752524109</v>
      </c>
      <c r="O162" s="214">
        <f t="shared" si="114"/>
        <v>0.62495900832950735</v>
      </c>
    </row>
    <row r="163" spans="1:16" ht="15" customHeight="1" thickBot="1" x14ac:dyDescent="0.3">
      <c r="A163" s="350"/>
      <c r="B163" s="347"/>
      <c r="C163" s="215" t="s">
        <v>69</v>
      </c>
      <c r="D163" s="216">
        <f>D156/D161</f>
        <v>3.1630134651440263</v>
      </c>
      <c r="E163" s="216">
        <f t="shared" ref="E163:O163" si="115">E156/E161</f>
        <v>1.5708817642652781</v>
      </c>
      <c r="F163" s="216">
        <f t="shared" si="115"/>
        <v>2.5538783864883401</v>
      </c>
      <c r="G163" s="216">
        <f t="shared" si="115"/>
        <v>0.79834599402674977</v>
      </c>
      <c r="H163" s="216">
        <f t="shared" si="115"/>
        <v>1.4274099211998474</v>
      </c>
      <c r="I163" s="216">
        <f t="shared" si="115"/>
        <v>1.3448697499659854</v>
      </c>
      <c r="J163" s="216">
        <f t="shared" si="115"/>
        <v>3.4353554561696993</v>
      </c>
      <c r="K163" s="216">
        <f t="shared" si="115"/>
        <v>2.9900073345648157</v>
      </c>
      <c r="L163" s="216">
        <f t="shared" si="115"/>
        <v>4.0839529114398054</v>
      </c>
      <c r="M163" s="216">
        <f t="shared" si="115"/>
        <v>0.80754259000667838</v>
      </c>
      <c r="N163" s="216">
        <f t="shared" si="115"/>
        <v>2.0594490945767348</v>
      </c>
      <c r="O163" s="216">
        <f t="shared" si="115"/>
        <v>1.8227114215750579</v>
      </c>
      <c r="P163" s="23">
        <v>10</v>
      </c>
    </row>
    <row r="164" spans="1:16" x14ac:dyDescent="0.25">
      <c r="A164" s="326"/>
      <c r="B164" s="328" t="s">
        <v>70</v>
      </c>
      <c r="C164" s="217" t="s">
        <v>126</v>
      </c>
      <c r="D164" s="72">
        <f>+[2]PIGOO!B111</f>
        <v>20</v>
      </c>
      <c r="E164" s="72">
        <f>+[2]PIGOO!C111</f>
        <v>25</v>
      </c>
      <c r="F164" s="72">
        <f>+[2]PIGOO!D111</f>
        <v>40</v>
      </c>
      <c r="G164" s="72">
        <f>+[2]PIGOO!E111</f>
        <v>22</v>
      </c>
      <c r="H164" s="72">
        <f>+[2]PIGOO!F111</f>
        <v>18</v>
      </c>
      <c r="I164" s="72">
        <f>+[2]PIGOO!G111</f>
        <v>27</v>
      </c>
      <c r="J164" s="72">
        <f>+[2]PIGOO!H111</f>
        <v>27</v>
      </c>
      <c r="K164" s="72">
        <f>+[2]PIGOO!I111</f>
        <v>27</v>
      </c>
      <c r="L164" s="72">
        <f>+[2]PIGOO!J111</f>
        <v>59</v>
      </c>
      <c r="M164" s="72">
        <f>+[2]PIGOO!K111</f>
        <v>64</v>
      </c>
      <c r="N164" s="72">
        <f>+[2]PIGOO!L111</f>
        <v>62</v>
      </c>
      <c r="O164" s="72">
        <f>+[2]PIGOO!M111</f>
        <v>60</v>
      </c>
    </row>
    <row r="165" spans="1:16" x14ac:dyDescent="0.25">
      <c r="A165" s="326"/>
      <c r="B165" s="329"/>
      <c r="C165" s="29" t="s">
        <v>127</v>
      </c>
      <c r="D165" s="95">
        <f>D164</f>
        <v>20</v>
      </c>
      <c r="E165" s="35">
        <f>D165+E164</f>
        <v>45</v>
      </c>
      <c r="F165" s="35">
        <f t="shared" ref="F165:J165" si="116">E165+F164</f>
        <v>85</v>
      </c>
      <c r="G165" s="35">
        <f t="shared" si="116"/>
        <v>107</v>
      </c>
      <c r="H165" s="35">
        <f t="shared" si="116"/>
        <v>125</v>
      </c>
      <c r="I165" s="35">
        <f t="shared" si="116"/>
        <v>152</v>
      </c>
      <c r="J165" s="35">
        <f t="shared" si="116"/>
        <v>179</v>
      </c>
      <c r="K165" s="35">
        <f>J165+K164</f>
        <v>206</v>
      </c>
      <c r="L165" s="35">
        <f t="shared" ref="L165:O165" si="117">K165+L164</f>
        <v>265</v>
      </c>
      <c r="M165" s="35">
        <f t="shared" si="117"/>
        <v>329</v>
      </c>
      <c r="N165" s="35">
        <f t="shared" si="117"/>
        <v>391</v>
      </c>
      <c r="O165" s="35">
        <f t="shared" si="117"/>
        <v>451</v>
      </c>
      <c r="P165" s="23">
        <v>11</v>
      </c>
    </row>
    <row r="166" spans="1:16" ht="45" x14ac:dyDescent="0.25">
      <c r="A166" s="326"/>
      <c r="B166" s="329"/>
      <c r="C166" s="217" t="s">
        <v>128</v>
      </c>
      <c r="D166" s="72">
        <f>+[2]PIGOO!B112</f>
        <v>17</v>
      </c>
      <c r="E166" s="72">
        <f>+[2]PIGOO!C112</f>
        <v>15</v>
      </c>
      <c r="F166" s="72">
        <f>+[2]PIGOO!D112</f>
        <v>29</v>
      </c>
      <c r="G166" s="72">
        <f>+[2]PIGOO!E112</f>
        <v>10</v>
      </c>
      <c r="H166" s="72">
        <f>+[2]PIGOO!F112</f>
        <v>7</v>
      </c>
      <c r="I166" s="72">
        <f>+[2]PIGOO!G112</f>
        <v>14</v>
      </c>
      <c r="J166" s="72">
        <f>+[2]PIGOO!H112</f>
        <v>14</v>
      </c>
      <c r="K166" s="72">
        <f>+[2]PIGOO!I112</f>
        <v>15</v>
      </c>
      <c r="L166" s="72">
        <f>+[2]PIGOO!J112</f>
        <v>23</v>
      </c>
      <c r="M166" s="72">
        <f>+[2]PIGOO!K112</f>
        <v>37</v>
      </c>
      <c r="N166" s="72">
        <f>+[2]PIGOO!L112</f>
        <v>47</v>
      </c>
      <c r="O166" s="72">
        <f>+[2]PIGOO!M112</f>
        <v>51</v>
      </c>
    </row>
    <row r="167" spans="1:16" ht="15.75" thickBot="1" x14ac:dyDescent="0.3">
      <c r="A167" s="326"/>
      <c r="B167" s="329"/>
      <c r="C167" s="29" t="s">
        <v>129</v>
      </c>
      <c r="D167" s="95">
        <f>D166</f>
        <v>17</v>
      </c>
      <c r="E167" s="35">
        <f>D167+E166</f>
        <v>32</v>
      </c>
      <c r="F167" s="35">
        <f t="shared" ref="F167:J167" si="118">E167+F166</f>
        <v>61</v>
      </c>
      <c r="G167" s="35">
        <f t="shared" si="118"/>
        <v>71</v>
      </c>
      <c r="H167" s="35">
        <f t="shared" si="118"/>
        <v>78</v>
      </c>
      <c r="I167" s="35">
        <f t="shared" si="118"/>
        <v>92</v>
      </c>
      <c r="J167" s="35">
        <f t="shared" si="118"/>
        <v>106</v>
      </c>
      <c r="K167" s="35">
        <f>J167+K166</f>
        <v>121</v>
      </c>
      <c r="L167" s="35">
        <f t="shared" ref="L167:O167" si="119">K167+L166</f>
        <v>144</v>
      </c>
      <c r="M167" s="35">
        <f t="shared" si="119"/>
        <v>181</v>
      </c>
      <c r="N167" s="35">
        <f t="shared" si="119"/>
        <v>228</v>
      </c>
      <c r="O167" s="35">
        <f t="shared" si="119"/>
        <v>279</v>
      </c>
    </row>
    <row r="168" spans="1:16" ht="21.75" thickBot="1" x14ac:dyDescent="0.3">
      <c r="A168" s="326"/>
      <c r="B168" s="329"/>
      <c r="C168" s="218" t="s">
        <v>71</v>
      </c>
      <c r="D168" s="219">
        <f t="shared" ref="D168:J168" si="120">D167/D165</f>
        <v>0.85</v>
      </c>
      <c r="E168" s="220">
        <f t="shared" si="120"/>
        <v>0.71111111111111114</v>
      </c>
      <c r="F168" s="220">
        <f t="shared" si="120"/>
        <v>0.71764705882352942</v>
      </c>
      <c r="G168" s="220">
        <f t="shared" si="120"/>
        <v>0.66355140186915884</v>
      </c>
      <c r="H168" s="220">
        <f t="shared" si="120"/>
        <v>0.624</v>
      </c>
      <c r="I168" s="220">
        <f t="shared" si="120"/>
        <v>0.60526315789473684</v>
      </c>
      <c r="J168" s="220">
        <f t="shared" si="120"/>
        <v>0.59217877094972071</v>
      </c>
      <c r="K168" s="220">
        <f>K167/K165</f>
        <v>0.58737864077669899</v>
      </c>
      <c r="L168" s="220">
        <f t="shared" ref="L168:O168" si="121">L167/L165</f>
        <v>0.54339622641509433</v>
      </c>
      <c r="M168" s="220">
        <f t="shared" si="121"/>
        <v>0.55015197568389063</v>
      </c>
      <c r="N168" s="220">
        <f t="shared" si="121"/>
        <v>0.58312020460358061</v>
      </c>
      <c r="O168" s="220">
        <f t="shared" si="121"/>
        <v>0.61862527716186255</v>
      </c>
      <c r="P168" s="23">
        <v>12</v>
      </c>
    </row>
    <row r="169" spans="1:16" ht="30" x14ac:dyDescent="0.25">
      <c r="A169" s="326"/>
      <c r="B169" s="329"/>
      <c r="C169" s="70" t="s">
        <v>130</v>
      </c>
      <c r="D169" s="81">
        <f>+[2]PIGOO!B113</f>
        <v>0</v>
      </c>
      <c r="E169" s="81">
        <f>+[2]PIGOO!C113</f>
        <v>0</v>
      </c>
      <c r="F169" s="81">
        <f>+[2]PIGOO!D113</f>
        <v>0</v>
      </c>
      <c r="G169" s="81">
        <f>+[2]PIGOO!E113</f>
        <v>0</v>
      </c>
      <c r="H169" s="81">
        <f>+[2]PIGOO!F113</f>
        <v>0</v>
      </c>
      <c r="I169" s="81">
        <f>+[2]PIGOO!G113</f>
        <v>0</v>
      </c>
      <c r="J169" s="81">
        <f>+[2]PIGOO!H113</f>
        <v>0</v>
      </c>
      <c r="K169" s="81">
        <f>+[2]PIGOO!I113</f>
        <v>0</v>
      </c>
      <c r="L169" s="81">
        <f>+[2]PIGOO!J113</f>
        <v>0</v>
      </c>
      <c r="M169" s="81">
        <f>+[2]PIGOO!K113</f>
        <v>0</v>
      </c>
      <c r="N169" s="81">
        <f>+[2]PIGOO!L113</f>
        <v>0</v>
      </c>
      <c r="O169" s="81">
        <f>+[2]PIGOO!M113</f>
        <v>0</v>
      </c>
    </row>
    <row r="170" spans="1:16" ht="30.75" thickBot="1" x14ac:dyDescent="0.3">
      <c r="A170" s="326"/>
      <c r="B170" s="329"/>
      <c r="C170" s="221" t="s">
        <v>131</v>
      </c>
      <c r="D170" s="190">
        <f>D169</f>
        <v>0</v>
      </c>
      <c r="E170" s="190">
        <f>D170+E169</f>
        <v>0</v>
      </c>
      <c r="F170" s="190">
        <f t="shared" ref="F170:O170" si="122">E170+F169</f>
        <v>0</v>
      </c>
      <c r="G170" s="190">
        <f t="shared" si="122"/>
        <v>0</v>
      </c>
      <c r="H170" s="190">
        <f t="shared" si="122"/>
        <v>0</v>
      </c>
      <c r="I170" s="190">
        <f t="shared" si="122"/>
        <v>0</v>
      </c>
      <c r="J170" s="190">
        <f t="shared" si="122"/>
        <v>0</v>
      </c>
      <c r="K170" s="190">
        <f t="shared" si="122"/>
        <v>0</v>
      </c>
      <c r="L170" s="190">
        <f t="shared" si="122"/>
        <v>0</v>
      </c>
      <c r="M170" s="190">
        <f t="shared" si="122"/>
        <v>0</v>
      </c>
      <c r="N170" s="190">
        <f t="shared" si="122"/>
        <v>0</v>
      </c>
      <c r="O170" s="190">
        <f t="shared" si="122"/>
        <v>0</v>
      </c>
      <c r="P170" s="23">
        <v>13</v>
      </c>
    </row>
    <row r="171" spans="1:16" x14ac:dyDescent="0.25">
      <c r="A171" s="326"/>
      <c r="B171" s="329"/>
      <c r="C171" s="222" t="s">
        <v>72</v>
      </c>
      <c r="D171" s="25">
        <f>+[2]PIGOO!B208</f>
        <v>5286</v>
      </c>
      <c r="E171" s="25">
        <f>+[2]PIGOO!C208</f>
        <v>5292</v>
      </c>
      <c r="F171" s="25">
        <f>+[2]PIGOO!D208</f>
        <v>5304</v>
      </c>
      <c r="G171" s="25">
        <f>+[2]PIGOO!E208</f>
        <v>5312</v>
      </c>
      <c r="H171" s="25">
        <f>+[2]PIGOO!F208</f>
        <v>5319</v>
      </c>
      <c r="I171" s="25">
        <f>+[2]PIGOO!G208</f>
        <v>5324</v>
      </c>
      <c r="J171" s="25">
        <f>+[2]PIGOO!H208</f>
        <v>5333</v>
      </c>
      <c r="K171" s="25">
        <f>+[2]PIGOO!I208</f>
        <v>5353</v>
      </c>
      <c r="L171" s="25">
        <f>+[2]PIGOO!J208</f>
        <v>5360</v>
      </c>
      <c r="M171" s="25">
        <f>+[2]PIGOO!K208</f>
        <v>5358</v>
      </c>
      <c r="N171" s="25">
        <f>+[2]PIGOO!L208</f>
        <v>5310</v>
      </c>
      <c r="O171" s="25">
        <f>+[2]PIGOO!M208</f>
        <v>5372</v>
      </c>
    </row>
    <row r="172" spans="1:16" s="227" customFormat="1" ht="21" x14ac:dyDescent="0.25">
      <c r="A172" s="326"/>
      <c r="B172" s="329"/>
      <c r="C172" s="2" t="s">
        <v>73</v>
      </c>
      <c r="D172" s="223">
        <f>+D171/D173</f>
        <v>1</v>
      </c>
      <c r="E172" s="223">
        <f t="shared" ref="E172:O172" si="123">+E171/E173</f>
        <v>1</v>
      </c>
      <c r="F172" s="223">
        <f t="shared" si="123"/>
        <v>1</v>
      </c>
      <c r="G172" s="223">
        <f t="shared" si="123"/>
        <v>1</v>
      </c>
      <c r="H172" s="223">
        <f t="shared" si="123"/>
        <v>1</v>
      </c>
      <c r="I172" s="223">
        <f t="shared" si="123"/>
        <v>1</v>
      </c>
      <c r="J172" s="223">
        <f t="shared" si="123"/>
        <v>1</v>
      </c>
      <c r="K172" s="223">
        <f t="shared" si="123"/>
        <v>1</v>
      </c>
      <c r="L172" s="223">
        <f t="shared" si="123"/>
        <v>1</v>
      </c>
      <c r="M172" s="223">
        <f t="shared" si="123"/>
        <v>1</v>
      </c>
      <c r="N172" s="223">
        <f t="shared" si="123"/>
        <v>0.99030212607236101</v>
      </c>
      <c r="O172" s="223">
        <f t="shared" si="123"/>
        <v>1</v>
      </c>
      <c r="P172" s="226">
        <v>14</v>
      </c>
    </row>
    <row r="173" spans="1:16" ht="21" x14ac:dyDescent="0.25">
      <c r="A173" s="326"/>
      <c r="B173" s="329"/>
      <c r="C173" s="224" t="s">
        <v>74</v>
      </c>
      <c r="D173" s="225">
        <f>+[2]PIGOO!B116</f>
        <v>5286</v>
      </c>
      <c r="E173" s="225">
        <f>+[2]PIGOO!C116</f>
        <v>5292</v>
      </c>
      <c r="F173" s="225">
        <f>+[2]PIGOO!D116</f>
        <v>5304</v>
      </c>
      <c r="G173" s="225">
        <f>+[2]PIGOO!E116</f>
        <v>5312</v>
      </c>
      <c r="H173" s="225">
        <f>+[2]PIGOO!F116</f>
        <v>5319</v>
      </c>
      <c r="I173" s="225">
        <f>+[2]PIGOO!G116</f>
        <v>5324</v>
      </c>
      <c r="J173" s="225">
        <f>+[2]PIGOO!H116</f>
        <v>5333</v>
      </c>
      <c r="K173" s="225">
        <f>+[2]PIGOO!I116</f>
        <v>5353</v>
      </c>
      <c r="L173" s="225">
        <f>+[2]PIGOO!J116</f>
        <v>5360</v>
      </c>
      <c r="M173" s="225">
        <f>+[2]PIGOO!K116</f>
        <v>5358</v>
      </c>
      <c r="N173" s="225">
        <f>+[2]PIGOO!L116</f>
        <v>5362</v>
      </c>
      <c r="O173" s="225">
        <f>+[2]PIGOO!M116</f>
        <v>5372</v>
      </c>
    </row>
    <row r="174" spans="1:16" x14ac:dyDescent="0.25">
      <c r="A174" s="326"/>
      <c r="B174" s="329"/>
      <c r="C174" s="228" t="s">
        <v>75</v>
      </c>
      <c r="D174" s="95">
        <f>+[2]PIGOO!B117</f>
        <v>5173</v>
      </c>
      <c r="E174" s="95">
        <f>+[2]PIGOO!C117</f>
        <v>5182</v>
      </c>
      <c r="F174" s="95">
        <f>+[2]PIGOO!D117</f>
        <v>5202</v>
      </c>
      <c r="G174" s="95">
        <f>+[2]PIGOO!E117</f>
        <v>5212</v>
      </c>
      <c r="H174" s="95">
        <f>+[2]PIGOO!F117</f>
        <v>5219</v>
      </c>
      <c r="I174" s="95">
        <f>+[2]PIGOO!G117</f>
        <v>5226</v>
      </c>
      <c r="J174" s="95">
        <f>+[2]PIGOO!H117</f>
        <v>5237</v>
      </c>
      <c r="K174" s="95">
        <f>+[2]PIGOO!I117</f>
        <v>5259</v>
      </c>
      <c r="L174" s="95">
        <f>+[2]PIGOO!J117</f>
        <v>5264</v>
      </c>
      <c r="M174" s="95">
        <f>+[2]PIGOO!K117</f>
        <v>5262</v>
      </c>
      <c r="N174" s="95">
        <f>+[2]PIGOO!L117</f>
        <v>5270</v>
      </c>
      <c r="O174" s="95">
        <f>+[2]PIGOO!M117</f>
        <v>5281</v>
      </c>
    </row>
    <row r="175" spans="1:16" x14ac:dyDescent="0.25">
      <c r="A175" s="326"/>
      <c r="B175" s="329"/>
      <c r="C175" s="229" t="s">
        <v>76</v>
      </c>
      <c r="D175" s="174">
        <f>D174/D173</f>
        <v>0.97862277714718127</v>
      </c>
      <c r="E175" s="174">
        <f t="shared" ref="E175:O175" si="124">E174/E173</f>
        <v>0.97921390778533635</v>
      </c>
      <c r="F175" s="174">
        <f t="shared" si="124"/>
        <v>0.98076923076923073</v>
      </c>
      <c r="G175" s="174">
        <f t="shared" si="124"/>
        <v>0.98117469879518071</v>
      </c>
      <c r="H175" s="174">
        <f t="shared" si="124"/>
        <v>0.98119947358526038</v>
      </c>
      <c r="I175" s="174">
        <f t="shared" si="124"/>
        <v>0.98159278737791134</v>
      </c>
      <c r="J175" s="174">
        <f t="shared" si="124"/>
        <v>0.98199887492968307</v>
      </c>
      <c r="K175" s="174">
        <f t="shared" si="124"/>
        <v>0.98243975340930323</v>
      </c>
      <c r="L175" s="174">
        <f t="shared" si="124"/>
        <v>0.98208955223880601</v>
      </c>
      <c r="M175" s="174">
        <f t="shared" si="124"/>
        <v>0.98208286674132139</v>
      </c>
      <c r="N175" s="174">
        <f t="shared" si="124"/>
        <v>0.98284222305110036</v>
      </c>
      <c r="O175" s="174">
        <f t="shared" si="124"/>
        <v>0.98306031273268801</v>
      </c>
    </row>
    <row r="176" spans="1:16" x14ac:dyDescent="0.25">
      <c r="A176" s="326"/>
      <c r="B176" s="329"/>
      <c r="C176" s="228" t="s">
        <v>77</v>
      </c>
      <c r="D176" s="35">
        <f>[2]PIGOO!B123</f>
        <v>113</v>
      </c>
      <c r="E176" s="35">
        <f>[2]PIGOO!C123</f>
        <v>110</v>
      </c>
      <c r="F176" s="35">
        <f>[2]PIGOO!D123</f>
        <v>102</v>
      </c>
      <c r="G176" s="35">
        <f>[2]PIGOO!E123</f>
        <v>100</v>
      </c>
      <c r="H176" s="35">
        <f>[2]PIGOO!F123</f>
        <v>100</v>
      </c>
      <c r="I176" s="35">
        <f>[2]PIGOO!G123</f>
        <v>98</v>
      </c>
      <c r="J176" s="35">
        <f>[2]PIGOO!H123</f>
        <v>96</v>
      </c>
      <c r="K176" s="35">
        <f>[2]PIGOO!I123</f>
        <v>94</v>
      </c>
      <c r="L176" s="35">
        <f>[2]PIGOO!J123</f>
        <v>96</v>
      </c>
      <c r="M176" s="35">
        <f>[2]PIGOO!K123</f>
        <v>96</v>
      </c>
      <c r="N176" s="35">
        <f>[2]PIGOO!L123</f>
        <v>92</v>
      </c>
      <c r="O176" s="35">
        <f>[2]PIGOO!M123</f>
        <v>91</v>
      </c>
    </row>
    <row r="177" spans="1:16" x14ac:dyDescent="0.25">
      <c r="A177" s="326"/>
      <c r="B177" s="329"/>
      <c r="C177" s="229" t="s">
        <v>78</v>
      </c>
      <c r="D177" s="174">
        <f>D176/D173</f>
        <v>2.1377222852818768E-2</v>
      </c>
      <c r="E177" s="174">
        <f t="shared" ref="E177:J177" si="125">E176/E173</f>
        <v>2.0786092214663644E-2</v>
      </c>
      <c r="F177" s="174">
        <f t="shared" si="125"/>
        <v>1.9230769230769232E-2</v>
      </c>
      <c r="G177" s="174">
        <f t="shared" si="125"/>
        <v>1.8825301204819279E-2</v>
      </c>
      <c r="H177" s="174">
        <f t="shared" si="125"/>
        <v>1.8800526414739612E-2</v>
      </c>
      <c r="I177" s="174">
        <f t="shared" si="125"/>
        <v>1.8407212622088654E-2</v>
      </c>
      <c r="J177" s="174">
        <f t="shared" si="125"/>
        <v>1.8001125070316894E-2</v>
      </c>
      <c r="K177" s="174">
        <f>K176/K173</f>
        <v>1.7560246590696806E-2</v>
      </c>
      <c r="L177" s="174">
        <f t="shared" ref="L177:O177" si="126">L176/L173</f>
        <v>1.7910447761194031E-2</v>
      </c>
      <c r="M177" s="174">
        <f t="shared" si="126"/>
        <v>1.7917133258678612E-2</v>
      </c>
      <c r="N177" s="174">
        <f t="shared" si="126"/>
        <v>1.7157776948899663E-2</v>
      </c>
      <c r="O177" s="174">
        <f t="shared" si="126"/>
        <v>1.6939687267311987E-2</v>
      </c>
    </row>
    <row r="178" spans="1:16" ht="30" x14ac:dyDescent="0.25">
      <c r="A178" s="326"/>
      <c r="B178" s="329"/>
      <c r="C178" s="230" t="s">
        <v>79</v>
      </c>
      <c r="D178" s="35">
        <f>+[2]PIGOO!B123</f>
        <v>113</v>
      </c>
      <c r="E178" s="35">
        <f>+[2]PIGOO!C123</f>
        <v>110</v>
      </c>
      <c r="F178" s="35">
        <f>+[2]PIGOO!D123</f>
        <v>102</v>
      </c>
      <c r="G178" s="35">
        <f>+[2]PIGOO!E123</f>
        <v>100</v>
      </c>
      <c r="H178" s="35">
        <f>+[2]PIGOO!F123</f>
        <v>100</v>
      </c>
      <c r="I178" s="35">
        <f>+[2]PIGOO!G123</f>
        <v>98</v>
      </c>
      <c r="J178" s="35">
        <f>+[2]PIGOO!H123</f>
        <v>96</v>
      </c>
      <c r="K178" s="35">
        <f>+[2]PIGOO!I123</f>
        <v>94</v>
      </c>
      <c r="L178" s="35">
        <f>+[2]PIGOO!J123</f>
        <v>96</v>
      </c>
      <c r="M178" s="35">
        <f>+[2]PIGOO!K123</f>
        <v>96</v>
      </c>
      <c r="N178" s="35">
        <f>+[2]PIGOO!L123</f>
        <v>92</v>
      </c>
      <c r="O178" s="35">
        <f>+[2]PIGOO!M123</f>
        <v>91</v>
      </c>
    </row>
    <row r="179" spans="1:16" ht="30" x14ac:dyDescent="0.25">
      <c r="A179" s="326"/>
      <c r="B179" s="329"/>
      <c r="C179" s="231" t="s">
        <v>80</v>
      </c>
      <c r="D179" s="174">
        <f>D178/D173</f>
        <v>2.1377222852818768E-2</v>
      </c>
      <c r="E179" s="174">
        <f t="shared" ref="E179:J179" si="127">E178/E173</f>
        <v>2.0786092214663644E-2</v>
      </c>
      <c r="F179" s="174">
        <f t="shared" si="127"/>
        <v>1.9230769230769232E-2</v>
      </c>
      <c r="G179" s="174">
        <f t="shared" si="127"/>
        <v>1.8825301204819279E-2</v>
      </c>
      <c r="H179" s="174">
        <f t="shared" si="127"/>
        <v>1.8800526414739612E-2</v>
      </c>
      <c r="I179" s="174">
        <f t="shared" si="127"/>
        <v>1.8407212622088654E-2</v>
      </c>
      <c r="J179" s="174">
        <f t="shared" si="127"/>
        <v>1.8001125070316894E-2</v>
      </c>
      <c r="K179" s="174">
        <f>K178/K173</f>
        <v>1.7560246590696806E-2</v>
      </c>
      <c r="L179" s="174">
        <f t="shared" ref="L179:O179" si="128">L178/L173</f>
        <v>1.7910447761194031E-2</v>
      </c>
      <c r="M179" s="174">
        <f t="shared" si="128"/>
        <v>1.7917133258678612E-2</v>
      </c>
      <c r="N179" s="174">
        <f t="shared" si="128"/>
        <v>1.7157776948899663E-2</v>
      </c>
      <c r="O179" s="174">
        <f t="shared" si="128"/>
        <v>1.6939687267311987E-2</v>
      </c>
    </row>
    <row r="180" spans="1:16" ht="30" x14ac:dyDescent="0.25">
      <c r="A180" s="326"/>
      <c r="B180" s="329"/>
      <c r="C180" s="230" t="s">
        <v>81</v>
      </c>
      <c r="D180" s="232">
        <v>417</v>
      </c>
      <c r="E180" s="13">
        <v>399</v>
      </c>
      <c r="F180" s="35">
        <v>381</v>
      </c>
      <c r="G180" s="35">
        <v>392</v>
      </c>
      <c r="H180" s="35">
        <v>405</v>
      </c>
      <c r="I180" s="35">
        <v>156</v>
      </c>
      <c r="J180" s="35">
        <v>303</v>
      </c>
      <c r="K180" s="35">
        <v>360</v>
      </c>
      <c r="L180" s="35">
        <v>325</v>
      </c>
      <c r="M180" s="35">
        <v>345</v>
      </c>
      <c r="N180" s="35">
        <v>426</v>
      </c>
      <c r="O180" s="35">
        <v>396</v>
      </c>
    </row>
    <row r="181" spans="1:16" ht="30.75" thickBot="1" x14ac:dyDescent="0.3">
      <c r="A181" s="326"/>
      <c r="B181" s="329"/>
      <c r="C181" s="233" t="s">
        <v>82</v>
      </c>
      <c r="D181" s="234">
        <f t="shared" ref="D181:O181" si="129">D180/D173</f>
        <v>7.8887627695800225E-2</v>
      </c>
      <c r="E181" s="235">
        <f t="shared" si="129"/>
        <v>7.5396825396825393E-2</v>
      </c>
      <c r="F181" s="236">
        <f t="shared" si="129"/>
        <v>7.1832579185520357E-2</v>
      </c>
      <c r="G181" s="236">
        <f t="shared" si="129"/>
        <v>7.3795180722891568E-2</v>
      </c>
      <c r="H181" s="236">
        <f t="shared" si="129"/>
        <v>7.6142131979695438E-2</v>
      </c>
      <c r="I181" s="236">
        <f t="shared" si="129"/>
        <v>2.9301277235161533E-2</v>
      </c>
      <c r="J181" s="236">
        <f t="shared" si="129"/>
        <v>5.6816051003187699E-2</v>
      </c>
      <c r="K181" s="236">
        <f t="shared" si="129"/>
        <v>6.7252008219689893E-2</v>
      </c>
      <c r="L181" s="236">
        <f t="shared" si="129"/>
        <v>6.0634328358208957E-2</v>
      </c>
      <c r="M181" s="236">
        <f t="shared" si="129"/>
        <v>6.4389697648376265E-2</v>
      </c>
      <c r="N181" s="236">
        <f t="shared" si="129"/>
        <v>7.9447967176426701E-2</v>
      </c>
      <c r="O181" s="236">
        <f t="shared" si="129"/>
        <v>7.371556217423679E-2</v>
      </c>
      <c r="P181" s="23">
        <v>15</v>
      </c>
    </row>
    <row r="182" spans="1:16" x14ac:dyDescent="0.25">
      <c r="A182" s="326"/>
      <c r="B182" s="329"/>
      <c r="C182" s="237" t="s">
        <v>132</v>
      </c>
      <c r="D182" s="238">
        <f>+[2]PIGOO!B163</f>
        <v>3648</v>
      </c>
      <c r="E182" s="238">
        <f>+[2]PIGOO!C163</f>
        <v>3635</v>
      </c>
      <c r="F182" s="238">
        <f>+[2]PIGOO!D163</f>
        <v>3861</v>
      </c>
      <c r="G182" s="238">
        <f>+[2]PIGOO!E163</f>
        <v>3901</v>
      </c>
      <c r="H182" s="238">
        <f>+[2]PIGOO!F163</f>
        <v>3852</v>
      </c>
      <c r="I182" s="238">
        <f>+[2]PIGOO!G163</f>
        <v>3769</v>
      </c>
      <c r="J182" s="238">
        <f>+[2]PIGOO!H163</f>
        <v>3474</v>
      </c>
      <c r="K182" s="238">
        <f>+[2]PIGOO!I163</f>
        <v>3730</v>
      </c>
      <c r="L182" s="238">
        <f>+[2]PIGOO!J163</f>
        <v>3707</v>
      </c>
      <c r="M182" s="238">
        <f>+[2]PIGOO!K163</f>
        <v>3828</v>
      </c>
      <c r="N182" s="238">
        <f>+[2]PIGOO!L163</f>
        <v>3746</v>
      </c>
      <c r="O182" s="238">
        <f>+[2]PIGOO!M163</f>
        <v>3774</v>
      </c>
    </row>
    <row r="183" spans="1:16" x14ac:dyDescent="0.25">
      <c r="A183" s="326"/>
      <c r="B183" s="329"/>
      <c r="C183" s="239" t="s">
        <v>83</v>
      </c>
      <c r="D183" s="242">
        <v>3854</v>
      </c>
      <c r="E183" s="240">
        <v>3317</v>
      </c>
      <c r="F183" s="240">
        <v>3633</v>
      </c>
      <c r="G183" s="240">
        <v>3656</v>
      </c>
      <c r="H183" s="240">
        <v>3736</v>
      </c>
      <c r="I183" s="240">
        <v>3654</v>
      </c>
      <c r="J183" s="240">
        <v>3739</v>
      </c>
      <c r="K183" s="240">
        <v>3604</v>
      </c>
      <c r="L183" s="240">
        <v>3676</v>
      </c>
      <c r="M183" s="240">
        <v>3782</v>
      </c>
      <c r="N183" s="240">
        <v>3427</v>
      </c>
      <c r="O183" s="240">
        <v>3600</v>
      </c>
    </row>
    <row r="184" spans="1:16" ht="15.75" thickBot="1" x14ac:dyDescent="0.3">
      <c r="A184" s="326"/>
      <c r="B184" s="329"/>
      <c r="C184" s="176" t="s">
        <v>133</v>
      </c>
      <c r="D184" s="236">
        <f>+D182/D173</f>
        <v>0.69012485811577751</v>
      </c>
      <c r="E184" s="236">
        <f t="shared" ref="E184:O184" si="130">+E182/E173</f>
        <v>0.68688586545729402</v>
      </c>
      <c r="F184" s="236">
        <f t="shared" si="130"/>
        <v>0.7279411764705882</v>
      </c>
      <c r="G184" s="236">
        <f t="shared" si="130"/>
        <v>0.734375</v>
      </c>
      <c r="H184" s="236">
        <f t="shared" si="130"/>
        <v>0.72419627749576987</v>
      </c>
      <c r="I184" s="236">
        <f t="shared" si="130"/>
        <v>0.70792637114951162</v>
      </c>
      <c r="J184" s="236">
        <f t="shared" si="130"/>
        <v>0.6514157134820926</v>
      </c>
      <c r="K184" s="236">
        <f t="shared" si="130"/>
        <v>0.69680552960956477</v>
      </c>
      <c r="L184" s="236">
        <f t="shared" si="130"/>
        <v>0.69160447761194033</v>
      </c>
      <c r="M184" s="236">
        <f t="shared" si="130"/>
        <v>0.71444568868980962</v>
      </c>
      <c r="N184" s="236">
        <f t="shared" si="130"/>
        <v>0.69861991794106681</v>
      </c>
      <c r="O184" s="236">
        <f t="shared" si="130"/>
        <v>0.70253164556962022</v>
      </c>
      <c r="P184" s="23">
        <v>16</v>
      </c>
    </row>
    <row r="185" spans="1:16" x14ac:dyDescent="0.25">
      <c r="A185" s="326"/>
      <c r="B185" s="329"/>
      <c r="C185" s="241" t="s">
        <v>84</v>
      </c>
      <c r="D185" s="242">
        <f>+[2]PIGOO!B164</f>
        <v>928</v>
      </c>
      <c r="E185" s="242">
        <f>+[2]PIGOO!C164</f>
        <v>1094</v>
      </c>
      <c r="F185" s="242">
        <f>+[2]PIGOO!D164</f>
        <v>1142</v>
      </c>
      <c r="G185" s="242">
        <f>+[2]PIGOO!E164</f>
        <v>1174</v>
      </c>
      <c r="H185" s="242">
        <f>+[2]PIGOO!F164</f>
        <v>1190</v>
      </c>
      <c r="I185" s="242">
        <f>+[2]PIGOO!G164</f>
        <v>1202</v>
      </c>
      <c r="J185" s="242">
        <f>+[2]PIGOO!H164</f>
        <v>1214</v>
      </c>
      <c r="K185" s="242">
        <f>+[2]PIGOO!I164</f>
        <v>1229</v>
      </c>
      <c r="L185" s="242">
        <f>+[2]PIGOO!J164</f>
        <v>1244</v>
      </c>
      <c r="M185" s="242">
        <f>+[2]PIGOO!K164</f>
        <v>1258</v>
      </c>
      <c r="N185" s="242">
        <f>+[2]PIGOO!L164</f>
        <v>1269</v>
      </c>
      <c r="O185" s="242">
        <f>+[2]PIGOO!M164</f>
        <v>109</v>
      </c>
    </row>
    <row r="186" spans="1:16" ht="15.75" thickBot="1" x14ac:dyDescent="0.3">
      <c r="A186" s="326"/>
      <c r="B186" s="330"/>
      <c r="C186" s="243" t="s">
        <v>85</v>
      </c>
      <c r="D186" s="244">
        <f>-[2]PIGOO!B19</f>
        <v>76425.399999999994</v>
      </c>
      <c r="E186" s="244">
        <f>-[2]PIGOO!C19</f>
        <v>75268.86</v>
      </c>
      <c r="F186" s="244">
        <f>-[2]PIGOO!D19</f>
        <v>97456.090000000593</v>
      </c>
      <c r="G186" s="244">
        <f>-[2]PIGOO!E19</f>
        <v>78759.429999999993</v>
      </c>
      <c r="H186" s="244">
        <f>-[2]PIGOO!F19</f>
        <v>88353.84</v>
      </c>
      <c r="I186" s="244">
        <f>-[2]PIGOO!G19</f>
        <v>79461.33</v>
      </c>
      <c r="J186" s="244">
        <f>-[2]PIGOO!H19</f>
        <v>92707.83</v>
      </c>
      <c r="K186" s="244">
        <f>-[2]PIGOO!I19</f>
        <v>85569.49</v>
      </c>
      <c r="L186" s="244">
        <f>-[2]PIGOO!J19</f>
        <v>88727.38</v>
      </c>
      <c r="M186" s="244">
        <f>-[2]PIGOO!K19</f>
        <v>87494.27</v>
      </c>
      <c r="N186" s="244">
        <f>-[2]PIGOO!L19</f>
        <v>97875.63</v>
      </c>
      <c r="O186" s="244">
        <f>-[2]PIGOO!M19</f>
        <v>85167.419999999795</v>
      </c>
      <c r="P186" s="249"/>
    </row>
    <row r="187" spans="1:16" ht="30" x14ac:dyDescent="0.25">
      <c r="A187" s="326"/>
      <c r="B187" s="245"/>
      <c r="C187" s="246" t="s">
        <v>86</v>
      </c>
      <c r="D187" s="247">
        <v>0</v>
      </c>
      <c r="E187" s="248"/>
      <c r="F187" s="248">
        <v>83705.53</v>
      </c>
      <c r="G187" s="248">
        <v>62314.96</v>
      </c>
      <c r="H187" s="248">
        <v>0</v>
      </c>
      <c r="I187" s="248">
        <v>69590</v>
      </c>
      <c r="J187" s="248">
        <v>0</v>
      </c>
      <c r="K187" s="248">
        <v>135585</v>
      </c>
      <c r="L187" s="248">
        <v>0</v>
      </c>
      <c r="M187" s="248">
        <v>60895.67</v>
      </c>
      <c r="N187" s="248">
        <v>0</v>
      </c>
      <c r="O187" s="248"/>
      <c r="P187" s="249"/>
    </row>
    <row r="188" spans="1:16" ht="30" x14ac:dyDescent="0.25">
      <c r="A188" s="326"/>
      <c r="B188" s="245"/>
      <c r="C188" s="250" t="s">
        <v>134</v>
      </c>
      <c r="D188" s="251">
        <v>0</v>
      </c>
      <c r="E188" s="252">
        <f>D188+E187</f>
        <v>0</v>
      </c>
      <c r="F188" s="252">
        <f t="shared" ref="F188:O188" si="131">E188+F187</f>
        <v>83705.53</v>
      </c>
      <c r="G188" s="252">
        <f t="shared" si="131"/>
        <v>146020.49</v>
      </c>
      <c r="H188" s="252">
        <f>G188+H187</f>
        <v>146020.49</v>
      </c>
      <c r="I188" s="252">
        <f t="shared" si="131"/>
        <v>215610.49</v>
      </c>
      <c r="J188" s="252">
        <f t="shared" si="131"/>
        <v>215610.49</v>
      </c>
      <c r="K188" s="252">
        <f>J188+K187</f>
        <v>351195.49</v>
      </c>
      <c r="L188" s="252">
        <f t="shared" si="131"/>
        <v>351195.49</v>
      </c>
      <c r="M188" s="252">
        <f t="shared" si="131"/>
        <v>412091.16</v>
      </c>
      <c r="N188" s="252">
        <f t="shared" si="131"/>
        <v>412091.16</v>
      </c>
      <c r="O188" s="252">
        <f t="shared" si="131"/>
        <v>412091.16</v>
      </c>
    </row>
    <row r="189" spans="1:16" ht="15.75" thickBot="1" x14ac:dyDescent="0.3">
      <c r="A189" s="326"/>
      <c r="B189" s="245"/>
      <c r="C189" s="253" t="s">
        <v>87</v>
      </c>
      <c r="D189" s="254">
        <v>112067</v>
      </c>
      <c r="E189" s="255">
        <v>174382.6</v>
      </c>
      <c r="F189" s="255">
        <v>144148.89000000001</v>
      </c>
      <c r="G189" s="255">
        <v>151423.35</v>
      </c>
      <c r="H189" s="255">
        <v>175799.16</v>
      </c>
      <c r="I189" s="255">
        <v>163947.48000000001</v>
      </c>
      <c r="J189" s="255">
        <v>205085.37</v>
      </c>
      <c r="K189" s="255">
        <v>130395</v>
      </c>
      <c r="L189" s="255">
        <v>171015.96</v>
      </c>
      <c r="M189" s="256">
        <v>129845.44</v>
      </c>
      <c r="N189" s="255">
        <v>158342</v>
      </c>
      <c r="O189" s="255">
        <v>193366</v>
      </c>
    </row>
    <row r="190" spans="1:16" ht="30" x14ac:dyDescent="0.25">
      <c r="A190" s="326"/>
      <c r="B190" s="245"/>
      <c r="C190" s="257" t="s">
        <v>88</v>
      </c>
      <c r="D190" s="258">
        <f>+[2]PIGOO!B172</f>
        <v>11</v>
      </c>
      <c r="E190" s="258">
        <f>+[2]PIGOO!C172</f>
        <v>4</v>
      </c>
      <c r="F190" s="258">
        <f>+[2]PIGOO!D172</f>
        <v>16</v>
      </c>
      <c r="G190" s="258">
        <f>+[2]PIGOO!E172</f>
        <v>6</v>
      </c>
      <c r="H190" s="258">
        <f>+[2]PIGOO!F172</f>
        <v>8</v>
      </c>
      <c r="I190" s="258">
        <f>+[2]PIGOO!G172</f>
        <v>7</v>
      </c>
      <c r="J190" s="258">
        <f>+[2]PIGOO!H172</f>
        <v>6</v>
      </c>
      <c r="K190" s="258">
        <f>+[2]PIGOO!I172</f>
        <v>4</v>
      </c>
      <c r="L190" s="258">
        <f>+[2]PIGOO!J172</f>
        <v>18</v>
      </c>
      <c r="M190" s="258">
        <f>+[2]PIGOO!K172</f>
        <v>4</v>
      </c>
      <c r="N190" s="258">
        <f>+[2]PIGOO!L172</f>
        <v>4</v>
      </c>
      <c r="O190" s="258">
        <f>+[2]PIGOO!M172</f>
        <v>3</v>
      </c>
    </row>
    <row r="191" spans="1:16" ht="30.75" thickBot="1" x14ac:dyDescent="0.3">
      <c r="A191" s="326"/>
      <c r="B191" s="245"/>
      <c r="C191" s="259" t="s">
        <v>89</v>
      </c>
      <c r="D191" s="205">
        <f>+D190</f>
        <v>11</v>
      </c>
      <c r="E191" s="206">
        <f>+D191+E190</f>
        <v>15</v>
      </c>
      <c r="F191" s="206">
        <f>+E191+F190</f>
        <v>31</v>
      </c>
      <c r="G191" s="206">
        <f t="shared" ref="G191:O191" si="132">+F191+G190</f>
        <v>37</v>
      </c>
      <c r="H191" s="206">
        <f t="shared" si="132"/>
        <v>45</v>
      </c>
      <c r="I191" s="206">
        <f t="shared" si="132"/>
        <v>52</v>
      </c>
      <c r="J191" s="206">
        <f t="shared" si="132"/>
        <v>58</v>
      </c>
      <c r="K191" s="206">
        <f t="shared" si="132"/>
        <v>62</v>
      </c>
      <c r="L191" s="206">
        <f t="shared" si="132"/>
        <v>80</v>
      </c>
      <c r="M191" s="206">
        <f t="shared" si="132"/>
        <v>84</v>
      </c>
      <c r="N191" s="206">
        <f t="shared" si="132"/>
        <v>88</v>
      </c>
      <c r="O191" s="206">
        <f t="shared" si="132"/>
        <v>91</v>
      </c>
    </row>
    <row r="192" spans="1:16" ht="15" customHeight="1" thickBot="1" x14ac:dyDescent="0.3">
      <c r="A192" s="327"/>
      <c r="B192" s="260"/>
      <c r="C192" s="261" t="s">
        <v>90</v>
      </c>
      <c r="D192" s="262">
        <f>+[2]PIGOO!B161</f>
        <v>4</v>
      </c>
      <c r="E192" s="262">
        <f>+[2]PIGOO!C161</f>
        <v>4</v>
      </c>
      <c r="F192" s="262">
        <f>+[2]PIGOO!D161</f>
        <v>4</v>
      </c>
      <c r="G192" s="262">
        <f>+[2]PIGOO!E161</f>
        <v>4</v>
      </c>
      <c r="H192" s="262">
        <f>+[2]PIGOO!F161</f>
        <v>4</v>
      </c>
      <c r="I192" s="262">
        <f>+[2]PIGOO!G161</f>
        <v>4</v>
      </c>
      <c r="J192" s="262">
        <f>+[2]PIGOO!H161</f>
        <v>4</v>
      </c>
      <c r="K192" s="262">
        <f>+[2]PIGOO!I161</f>
        <v>4</v>
      </c>
      <c r="L192" s="262">
        <f>+[2]PIGOO!J161</f>
        <v>4</v>
      </c>
      <c r="M192" s="262">
        <f>+[2]PIGOO!K161</f>
        <v>4</v>
      </c>
      <c r="N192" s="262">
        <f>+[2]PIGOO!L161</f>
        <v>4</v>
      </c>
      <c r="O192" s="262">
        <f>+[2]PIGOO!M161</f>
        <v>4</v>
      </c>
      <c r="P192" s="23">
        <v>17</v>
      </c>
    </row>
    <row r="193" spans="1:16" x14ac:dyDescent="0.25">
      <c r="A193" s="331" t="s">
        <v>91</v>
      </c>
      <c r="B193" s="332" t="s">
        <v>92</v>
      </c>
      <c r="C193" s="263" t="s">
        <v>135</v>
      </c>
      <c r="D193" s="264">
        <f>+[2]PIGOO!B193+[2]PIGOO!B195+[2]PIGOO!B197</f>
        <v>0</v>
      </c>
      <c r="E193" s="264">
        <f>+[2]PIGOO!C193+[2]PIGOO!C195+[2]PIGOO!C197</f>
        <v>0</v>
      </c>
      <c r="F193" s="264">
        <f>+[2]PIGOO!D193+[2]PIGOO!D195+[2]PIGOO!D197</f>
        <v>0</v>
      </c>
      <c r="G193" s="264">
        <f>+[2]PIGOO!E193+[2]PIGOO!E195+[2]PIGOO!E197</f>
        <v>0</v>
      </c>
      <c r="H193" s="264">
        <f>+[2]PIGOO!F193+[2]PIGOO!F195+[2]PIGOO!F197</f>
        <v>0</v>
      </c>
      <c r="I193" s="264">
        <f>+[2]PIGOO!G193+[2]PIGOO!G195+[2]PIGOO!G197</f>
        <v>0</v>
      </c>
      <c r="J193" s="264">
        <f>+[2]PIGOO!H193+[2]PIGOO!H195+[2]PIGOO!H197</f>
        <v>0</v>
      </c>
      <c r="K193" s="264">
        <f>+[2]PIGOO!I193+[2]PIGOO!I195+[2]PIGOO!I197</f>
        <v>0</v>
      </c>
      <c r="L193" s="264">
        <f>+[2]PIGOO!J193+[2]PIGOO!J195+[2]PIGOO!J197</f>
        <v>0</v>
      </c>
      <c r="M193" s="264">
        <f>+[2]PIGOO!K193+[2]PIGOO!K195+[2]PIGOO!K197</f>
        <v>0</v>
      </c>
      <c r="N193" s="264">
        <f>+[2]PIGOO!L193+[2]PIGOO!L195+[2]PIGOO!L197</f>
        <v>0</v>
      </c>
      <c r="O193" s="264">
        <f>+[2]PIGOO!M193+[2]PIGOO!M195+[2]PIGOO!M197</f>
        <v>0</v>
      </c>
    </row>
    <row r="194" spans="1:16" x14ac:dyDescent="0.25">
      <c r="A194" s="331"/>
      <c r="B194" s="333"/>
      <c r="C194" s="265" t="s">
        <v>93</v>
      </c>
      <c r="D194" s="266">
        <v>0</v>
      </c>
      <c r="E194" s="266">
        <v>0</v>
      </c>
      <c r="F194" s="266">
        <v>0</v>
      </c>
      <c r="G194" s="266">
        <v>0</v>
      </c>
      <c r="H194" s="266">
        <v>0</v>
      </c>
      <c r="I194" s="266"/>
      <c r="J194" s="266"/>
      <c r="K194" s="266"/>
      <c r="L194" s="266"/>
      <c r="M194" s="266"/>
      <c r="N194" s="266"/>
      <c r="O194" s="95"/>
    </row>
    <row r="195" spans="1:16" ht="18.75" x14ac:dyDescent="0.25">
      <c r="A195" s="331"/>
      <c r="B195" s="333"/>
      <c r="C195" s="267" t="s">
        <v>94</v>
      </c>
      <c r="D195" s="268">
        <f>D194-D193</f>
        <v>0</v>
      </c>
      <c r="E195" s="268">
        <f t="shared" ref="E195:J195" si="133">E194-E193</f>
        <v>0</v>
      </c>
      <c r="F195" s="268">
        <f t="shared" si="133"/>
        <v>0</v>
      </c>
      <c r="G195" s="268">
        <f t="shared" si="133"/>
        <v>0</v>
      </c>
      <c r="H195" s="268">
        <f t="shared" si="133"/>
        <v>0</v>
      </c>
      <c r="I195" s="268">
        <f t="shared" si="133"/>
        <v>0</v>
      </c>
      <c r="J195" s="268">
        <f t="shared" si="133"/>
        <v>0</v>
      </c>
      <c r="K195" s="268">
        <f>K194-K193</f>
        <v>0</v>
      </c>
      <c r="L195" s="268">
        <f t="shared" ref="L195:O195" si="134">L194-L193</f>
        <v>0</v>
      </c>
      <c r="M195" s="268">
        <f t="shared" si="134"/>
        <v>0</v>
      </c>
      <c r="N195" s="268">
        <f t="shared" si="134"/>
        <v>0</v>
      </c>
      <c r="O195" s="97">
        <f t="shared" si="134"/>
        <v>0</v>
      </c>
    </row>
    <row r="196" spans="1:16" s="275" customFormat="1" ht="15" customHeight="1" thickBot="1" x14ac:dyDescent="0.3">
      <c r="A196" s="331"/>
      <c r="B196" s="334"/>
      <c r="C196" s="269" t="s">
        <v>95</v>
      </c>
      <c r="D196" s="270" t="e">
        <f>D195/D194</f>
        <v>#DIV/0!</v>
      </c>
      <c r="E196" s="270" t="e">
        <f t="shared" ref="E196:O196" si="135">E195/E194</f>
        <v>#DIV/0!</v>
      </c>
      <c r="F196" s="270" t="e">
        <f t="shared" si="135"/>
        <v>#DIV/0!</v>
      </c>
      <c r="G196" s="270" t="e">
        <f t="shared" si="135"/>
        <v>#DIV/0!</v>
      </c>
      <c r="H196" s="270" t="e">
        <f t="shared" si="135"/>
        <v>#DIV/0!</v>
      </c>
      <c r="I196" s="270" t="e">
        <f t="shared" si="135"/>
        <v>#DIV/0!</v>
      </c>
      <c r="J196" s="270" t="e">
        <f t="shared" si="135"/>
        <v>#DIV/0!</v>
      </c>
      <c r="K196" s="270" t="e">
        <f>K195/K194</f>
        <v>#DIV/0!</v>
      </c>
      <c r="L196" s="270" t="e">
        <f t="shared" si="135"/>
        <v>#DIV/0!</v>
      </c>
      <c r="M196" s="270" t="e">
        <f t="shared" si="135"/>
        <v>#DIV/0!</v>
      </c>
      <c r="N196" s="270" t="e">
        <f t="shared" si="135"/>
        <v>#DIV/0!</v>
      </c>
      <c r="O196" s="271" t="e">
        <f t="shared" si="135"/>
        <v>#DIV/0!</v>
      </c>
      <c r="P196" s="274">
        <v>18</v>
      </c>
    </row>
    <row r="197" spans="1:16" x14ac:dyDescent="0.25">
      <c r="A197" s="331"/>
      <c r="B197" s="332" t="s">
        <v>96</v>
      </c>
      <c r="C197" s="272" t="s">
        <v>97</v>
      </c>
      <c r="D197" s="273">
        <f>+[2]PIGOO!B192+[2]PIGOO!B194+[2]PIGOO!B196</f>
        <v>25</v>
      </c>
      <c r="E197" s="273">
        <f>+[2]PIGOO!C192+[2]PIGOO!C194+[2]PIGOO!C196</f>
        <v>25</v>
      </c>
      <c r="F197" s="273">
        <f>+[2]PIGOO!D192+[2]PIGOO!D194+[2]PIGOO!D196</f>
        <v>25</v>
      </c>
      <c r="G197" s="273">
        <f>+[2]PIGOO!E192+[2]PIGOO!E194+[2]PIGOO!E196</f>
        <v>25</v>
      </c>
      <c r="H197" s="273">
        <f>+[2]PIGOO!F192+[2]PIGOO!F194+[2]PIGOO!F196</f>
        <v>25</v>
      </c>
      <c r="I197" s="273">
        <f>+[2]PIGOO!G192+[2]PIGOO!G194+[2]PIGOO!G196</f>
        <v>25</v>
      </c>
      <c r="J197" s="273">
        <f>+[2]PIGOO!H192+[2]PIGOO!H194+[2]PIGOO!H196</f>
        <v>25</v>
      </c>
      <c r="K197" s="273">
        <f>+[2]PIGOO!I192+[2]PIGOO!I194+[2]PIGOO!I196</f>
        <v>25</v>
      </c>
      <c r="L197" s="273">
        <f>+[2]PIGOO!J192+[2]PIGOO!J194+[2]PIGOO!J196</f>
        <v>25</v>
      </c>
      <c r="M197" s="273">
        <f>+[2]PIGOO!K192+[2]PIGOO!K194+[2]PIGOO!K196</f>
        <v>25</v>
      </c>
      <c r="N197" s="273">
        <f>+[2]PIGOO!L192+[2]PIGOO!L194+[2]PIGOO!L196</f>
        <v>25</v>
      </c>
      <c r="O197" s="273">
        <f>+[2]PIGOO!M192+[2]PIGOO!M194+[2]PIGOO!M196</f>
        <v>25</v>
      </c>
    </row>
    <row r="198" spans="1:16" x14ac:dyDescent="0.25">
      <c r="A198" s="331"/>
      <c r="B198" s="333"/>
      <c r="C198" s="265" t="s">
        <v>93</v>
      </c>
      <c r="D198" s="95">
        <v>26</v>
      </c>
      <c r="E198" s="95">
        <v>26</v>
      </c>
      <c r="F198" s="95">
        <v>26</v>
      </c>
      <c r="G198" s="95">
        <v>26</v>
      </c>
      <c r="H198" s="95">
        <v>26</v>
      </c>
      <c r="I198" s="95">
        <v>26</v>
      </c>
      <c r="J198" s="95">
        <v>26</v>
      </c>
      <c r="K198" s="95">
        <v>26</v>
      </c>
      <c r="L198" s="95">
        <v>26</v>
      </c>
      <c r="M198" s="95">
        <v>26</v>
      </c>
      <c r="N198" s="95">
        <v>27</v>
      </c>
      <c r="O198" s="95">
        <v>27</v>
      </c>
    </row>
    <row r="199" spans="1:16" ht="18.75" x14ac:dyDescent="0.25">
      <c r="A199" s="331"/>
      <c r="B199" s="333"/>
      <c r="C199" s="267" t="s">
        <v>94</v>
      </c>
      <c r="D199" s="97">
        <f>D198-D197</f>
        <v>1</v>
      </c>
      <c r="E199" s="97">
        <f t="shared" ref="E199:O199" si="136">E198-E197</f>
        <v>1</v>
      </c>
      <c r="F199" s="97">
        <f t="shared" si="136"/>
        <v>1</v>
      </c>
      <c r="G199" s="97">
        <f t="shared" si="136"/>
        <v>1</v>
      </c>
      <c r="H199" s="97">
        <f t="shared" si="136"/>
        <v>1</v>
      </c>
      <c r="I199" s="97">
        <f t="shared" si="136"/>
        <v>1</v>
      </c>
      <c r="J199" s="97">
        <f t="shared" si="136"/>
        <v>1</v>
      </c>
      <c r="K199" s="97">
        <f t="shared" si="136"/>
        <v>1</v>
      </c>
      <c r="L199" s="97">
        <f t="shared" si="136"/>
        <v>1</v>
      </c>
      <c r="M199" s="97">
        <f t="shared" si="136"/>
        <v>1</v>
      </c>
      <c r="N199" s="97">
        <f t="shared" si="136"/>
        <v>2</v>
      </c>
      <c r="O199" s="97">
        <f t="shared" si="136"/>
        <v>2</v>
      </c>
    </row>
    <row r="200" spans="1:16" s="275" customFormat="1" ht="15" customHeight="1" thickBot="1" x14ac:dyDescent="0.3">
      <c r="A200" s="331"/>
      <c r="B200" s="334"/>
      <c r="C200" s="269" t="s">
        <v>95</v>
      </c>
      <c r="D200" s="276">
        <f>D199/D198</f>
        <v>3.8461538461538464E-2</v>
      </c>
      <c r="E200" s="276">
        <f t="shared" ref="E200:O200" si="137">E199/E198</f>
        <v>3.8461538461538464E-2</v>
      </c>
      <c r="F200" s="276">
        <f t="shared" si="137"/>
        <v>3.8461538461538464E-2</v>
      </c>
      <c r="G200" s="276">
        <f t="shared" si="137"/>
        <v>3.8461538461538464E-2</v>
      </c>
      <c r="H200" s="276">
        <f t="shared" si="137"/>
        <v>3.8461538461538464E-2</v>
      </c>
      <c r="I200" s="276">
        <f t="shared" si="137"/>
        <v>3.8461538461538464E-2</v>
      </c>
      <c r="J200" s="276">
        <f t="shared" si="137"/>
        <v>3.8461538461538464E-2</v>
      </c>
      <c r="K200" s="276">
        <f>K199/K198</f>
        <v>3.8461538461538464E-2</v>
      </c>
      <c r="L200" s="276">
        <f t="shared" si="137"/>
        <v>3.8461538461538464E-2</v>
      </c>
      <c r="M200" s="276">
        <f t="shared" si="137"/>
        <v>3.8461538461538464E-2</v>
      </c>
      <c r="N200" s="276">
        <f t="shared" si="137"/>
        <v>7.407407407407407E-2</v>
      </c>
      <c r="O200" s="271">
        <f t="shared" si="137"/>
        <v>7.407407407407407E-2</v>
      </c>
      <c r="P200" s="274">
        <v>19</v>
      </c>
    </row>
    <row r="201" spans="1:16" x14ac:dyDescent="0.25">
      <c r="A201" s="331"/>
      <c r="B201" s="332" t="s">
        <v>98</v>
      </c>
      <c r="C201" s="272" t="s">
        <v>97</v>
      </c>
      <c r="D201" s="277">
        <v>0</v>
      </c>
      <c r="E201" s="277">
        <v>0</v>
      </c>
      <c r="F201" s="277">
        <v>0</v>
      </c>
      <c r="G201" s="277">
        <f>+[2]PIGOO!E199</f>
        <v>0</v>
      </c>
      <c r="H201" s="277">
        <f>+[2]PIGOO!F199</f>
        <v>0</v>
      </c>
      <c r="I201" s="277">
        <f>+[2]PIGOO!G199</f>
        <v>0</v>
      </c>
      <c r="J201" s="277">
        <f>+[2]PIGOO!H199</f>
        <v>0</v>
      </c>
      <c r="K201" s="277">
        <f>+[2]PIGOO!I199</f>
        <v>0</v>
      </c>
      <c r="L201" s="277">
        <f>+[2]PIGOO!J199</f>
        <v>0</v>
      </c>
      <c r="M201" s="277">
        <f>+[2]PIGOO!K199</f>
        <v>0</v>
      </c>
      <c r="N201" s="277">
        <f>+[2]PIGOO!L199</f>
        <v>0</v>
      </c>
      <c r="O201" s="277">
        <f>+[2]PIGOO!M199</f>
        <v>0</v>
      </c>
    </row>
    <row r="202" spans="1:16" x14ac:dyDescent="0.25">
      <c r="A202" s="331"/>
      <c r="B202" s="333"/>
      <c r="C202" s="265" t="s">
        <v>93</v>
      </c>
      <c r="D202" s="95">
        <v>0</v>
      </c>
      <c r="E202" s="95">
        <v>0</v>
      </c>
      <c r="F202" s="95">
        <v>0</v>
      </c>
      <c r="G202" s="95">
        <v>0</v>
      </c>
      <c r="H202" s="95">
        <v>0</v>
      </c>
      <c r="I202" s="95"/>
      <c r="J202" s="95"/>
      <c r="K202" s="64"/>
      <c r="L202" s="95">
        <v>0</v>
      </c>
      <c r="M202" s="95">
        <v>0</v>
      </c>
      <c r="N202" s="95"/>
      <c r="O202" s="95"/>
    </row>
    <row r="203" spans="1:16" ht="18.75" x14ac:dyDescent="0.25">
      <c r="A203" s="331"/>
      <c r="B203" s="333"/>
      <c r="C203" s="267" t="s">
        <v>94</v>
      </c>
      <c r="D203" s="97">
        <f>D202-D201</f>
        <v>0</v>
      </c>
      <c r="E203" s="97">
        <f t="shared" ref="E203:J203" si="138">E202-E201</f>
        <v>0</v>
      </c>
      <c r="F203" s="97">
        <f t="shared" si="138"/>
        <v>0</v>
      </c>
      <c r="G203" s="97">
        <f t="shared" si="138"/>
        <v>0</v>
      </c>
      <c r="H203" s="97">
        <f t="shared" si="138"/>
        <v>0</v>
      </c>
      <c r="I203" s="97">
        <f t="shared" si="138"/>
        <v>0</v>
      </c>
      <c r="J203" s="53">
        <f t="shared" si="138"/>
        <v>0</v>
      </c>
      <c r="K203" s="278">
        <v>0</v>
      </c>
      <c r="L203" s="53">
        <f t="shared" ref="L203:O203" si="139">L202-L201</f>
        <v>0</v>
      </c>
      <c r="M203" s="53">
        <f t="shared" si="139"/>
        <v>0</v>
      </c>
      <c r="N203" s="53">
        <f t="shared" si="139"/>
        <v>0</v>
      </c>
      <c r="O203" s="53">
        <f t="shared" si="139"/>
        <v>0</v>
      </c>
    </row>
    <row r="204" spans="1:16" ht="15" customHeight="1" thickBot="1" x14ac:dyDescent="0.3">
      <c r="A204" s="331"/>
      <c r="B204" s="333"/>
      <c r="C204" s="269" t="s">
        <v>95</v>
      </c>
      <c r="D204" s="270" t="e">
        <f>D203/D202</f>
        <v>#DIV/0!</v>
      </c>
      <c r="E204" s="270" t="e">
        <f t="shared" ref="E204:O204" si="140">E203/E202</f>
        <v>#DIV/0!</v>
      </c>
      <c r="F204" s="270" t="e">
        <f t="shared" si="140"/>
        <v>#DIV/0!</v>
      </c>
      <c r="G204" s="270" t="e">
        <f t="shared" si="140"/>
        <v>#DIV/0!</v>
      </c>
      <c r="H204" s="270" t="e">
        <f t="shared" si="140"/>
        <v>#DIV/0!</v>
      </c>
      <c r="I204" s="270" t="e">
        <f t="shared" si="140"/>
        <v>#DIV/0!</v>
      </c>
      <c r="J204" s="270" t="e">
        <f t="shared" si="140"/>
        <v>#DIV/0!</v>
      </c>
      <c r="K204" s="279" t="e">
        <f>K203/K202</f>
        <v>#DIV/0!</v>
      </c>
      <c r="L204" s="270" t="e">
        <f t="shared" si="140"/>
        <v>#DIV/0!</v>
      </c>
      <c r="M204" s="270" t="e">
        <f t="shared" si="140"/>
        <v>#DIV/0!</v>
      </c>
      <c r="N204" s="270" t="e">
        <f>N203/N202</f>
        <v>#DIV/0!</v>
      </c>
      <c r="O204" s="271" t="e">
        <f t="shared" si="140"/>
        <v>#DIV/0!</v>
      </c>
      <c r="P204" s="23">
        <v>20</v>
      </c>
    </row>
    <row r="205" spans="1:16" x14ac:dyDescent="0.25">
      <c r="A205" s="331"/>
      <c r="B205" s="332" t="s">
        <v>99</v>
      </c>
      <c r="C205" s="280" t="s">
        <v>97</v>
      </c>
      <c r="D205" s="281">
        <f>+[2]PIGOO!B198</f>
        <v>0</v>
      </c>
      <c r="E205" s="281">
        <f>+[2]PIGOO!C198</f>
        <v>0</v>
      </c>
      <c r="F205" s="281">
        <f>+[2]PIGOO!D198</f>
        <v>0</v>
      </c>
      <c r="G205" s="281">
        <f>+[2]PIGOO!E198</f>
        <v>0</v>
      </c>
      <c r="H205" s="281">
        <f>+[2]PIGOO!F198</f>
        <v>0</v>
      </c>
      <c r="I205" s="281">
        <f>+[2]PIGOO!G198</f>
        <v>0</v>
      </c>
      <c r="J205" s="281">
        <f>+[2]PIGOO!H198</f>
        <v>0</v>
      </c>
      <c r="K205" s="281">
        <f>+[2]PIGOO!I198</f>
        <v>0</v>
      </c>
      <c r="L205" s="281">
        <f>+[2]PIGOO!J198</f>
        <v>0</v>
      </c>
      <c r="M205" s="281">
        <f>+[2]PIGOO!K198</f>
        <v>0</v>
      </c>
      <c r="N205" s="281">
        <f>+[2]PIGOO!L198</f>
        <v>0</v>
      </c>
      <c r="O205" s="281">
        <f>+[2]PIGOO!M198</f>
        <v>0</v>
      </c>
    </row>
    <row r="206" spans="1:16" x14ac:dyDescent="0.25">
      <c r="A206" s="331"/>
      <c r="B206" s="333"/>
      <c r="C206" s="265" t="s">
        <v>93</v>
      </c>
      <c r="D206" s="35">
        <v>1</v>
      </c>
      <c r="E206" s="35">
        <v>1</v>
      </c>
      <c r="F206" s="35">
        <v>1</v>
      </c>
      <c r="G206" s="35">
        <v>1</v>
      </c>
      <c r="H206" s="35">
        <v>1</v>
      </c>
      <c r="I206" s="35">
        <v>1</v>
      </c>
      <c r="J206" s="35">
        <v>1</v>
      </c>
      <c r="K206" s="108">
        <v>1</v>
      </c>
      <c r="L206" s="35">
        <v>1</v>
      </c>
      <c r="M206" s="35">
        <v>1</v>
      </c>
      <c r="N206" s="35">
        <v>1</v>
      </c>
      <c r="O206" s="35">
        <v>1</v>
      </c>
    </row>
    <row r="207" spans="1:16" ht="18.75" x14ac:dyDescent="0.25">
      <c r="A207" s="331"/>
      <c r="B207" s="333"/>
      <c r="C207" s="282" t="s">
        <v>94</v>
      </c>
      <c r="D207" s="87">
        <f>D206-D205</f>
        <v>1</v>
      </c>
      <c r="E207" s="87">
        <f t="shared" ref="E207:J207" si="141">E206-E205</f>
        <v>1</v>
      </c>
      <c r="F207" s="87">
        <f t="shared" si="141"/>
        <v>1</v>
      </c>
      <c r="G207" s="87">
        <f t="shared" si="141"/>
        <v>1</v>
      </c>
      <c r="H207" s="87">
        <f t="shared" si="141"/>
        <v>1</v>
      </c>
      <c r="I207" s="87">
        <f t="shared" si="141"/>
        <v>1</v>
      </c>
      <c r="J207" s="178">
        <f t="shared" si="141"/>
        <v>1</v>
      </c>
      <c r="K207" s="178">
        <f>K206-K205</f>
        <v>1</v>
      </c>
      <c r="L207" s="178">
        <f t="shared" ref="L207:O207" si="142">L206-L205</f>
        <v>1</v>
      </c>
      <c r="M207" s="178">
        <f t="shared" si="142"/>
        <v>1</v>
      </c>
      <c r="N207" s="178">
        <f t="shared" si="142"/>
        <v>1</v>
      </c>
      <c r="O207" s="178">
        <f t="shared" si="142"/>
        <v>1</v>
      </c>
    </row>
    <row r="208" spans="1:16" ht="15" customHeight="1" thickBot="1" x14ac:dyDescent="0.3">
      <c r="A208" s="331"/>
      <c r="B208" s="334"/>
      <c r="C208" s="283" t="s">
        <v>95</v>
      </c>
      <c r="D208" s="270">
        <f>D207/D206</f>
        <v>1</v>
      </c>
      <c r="E208" s="270">
        <f t="shared" ref="E208:O208" si="143">E207/E206</f>
        <v>1</v>
      </c>
      <c r="F208" s="270">
        <f t="shared" si="143"/>
        <v>1</v>
      </c>
      <c r="G208" s="270">
        <f t="shared" si="143"/>
        <v>1</v>
      </c>
      <c r="H208" s="270">
        <f t="shared" si="143"/>
        <v>1</v>
      </c>
      <c r="I208" s="270">
        <f t="shared" si="143"/>
        <v>1</v>
      </c>
      <c r="J208" s="270">
        <f t="shared" si="143"/>
        <v>1</v>
      </c>
      <c r="K208" s="270">
        <f>K207/K206</f>
        <v>1</v>
      </c>
      <c r="L208" s="270">
        <f t="shared" si="143"/>
        <v>1</v>
      </c>
      <c r="M208" s="270">
        <f t="shared" si="143"/>
        <v>1</v>
      </c>
      <c r="N208" s="270">
        <f t="shared" si="143"/>
        <v>1</v>
      </c>
      <c r="O208" s="271">
        <f t="shared" si="143"/>
        <v>1</v>
      </c>
    </row>
    <row r="209" spans="1:16" ht="15" customHeight="1" x14ac:dyDescent="0.25">
      <c r="B209" s="316" t="s">
        <v>136</v>
      </c>
      <c r="C209" s="317"/>
      <c r="D209" s="284">
        <f>D193+D197</f>
        <v>25</v>
      </c>
      <c r="E209" s="284">
        <f t="shared" ref="E209:O210" si="144">E193+E197</f>
        <v>25</v>
      </c>
      <c r="F209" s="284">
        <f t="shared" si="144"/>
        <v>25</v>
      </c>
      <c r="G209" s="284">
        <f t="shared" si="144"/>
        <v>25</v>
      </c>
      <c r="H209" s="284">
        <f t="shared" si="144"/>
        <v>25</v>
      </c>
      <c r="I209" s="284">
        <f t="shared" si="144"/>
        <v>25</v>
      </c>
      <c r="J209" s="284">
        <f t="shared" si="144"/>
        <v>25</v>
      </c>
      <c r="K209" s="284">
        <f t="shared" si="144"/>
        <v>25</v>
      </c>
      <c r="L209" s="284">
        <f t="shared" si="144"/>
        <v>25</v>
      </c>
      <c r="M209" s="284">
        <f t="shared" si="144"/>
        <v>25</v>
      </c>
      <c r="N209" s="284">
        <f t="shared" si="144"/>
        <v>25</v>
      </c>
      <c r="O209" s="284">
        <f t="shared" si="144"/>
        <v>25</v>
      </c>
    </row>
    <row r="210" spans="1:16" ht="15" customHeight="1" x14ac:dyDescent="0.25">
      <c r="B210" s="318" t="s">
        <v>100</v>
      </c>
      <c r="C210" s="319"/>
      <c r="D210" s="285">
        <f>D194+D198</f>
        <v>26</v>
      </c>
      <c r="E210" s="285">
        <f t="shared" si="144"/>
        <v>26</v>
      </c>
      <c r="F210" s="285">
        <f t="shared" si="144"/>
        <v>26</v>
      </c>
      <c r="G210" s="285">
        <f t="shared" si="144"/>
        <v>26</v>
      </c>
      <c r="H210" s="285">
        <f t="shared" si="144"/>
        <v>26</v>
      </c>
      <c r="I210" s="285">
        <f t="shared" si="144"/>
        <v>26</v>
      </c>
      <c r="J210" s="285">
        <f t="shared" si="144"/>
        <v>26</v>
      </c>
      <c r="K210" s="285">
        <f t="shared" si="144"/>
        <v>26</v>
      </c>
      <c r="L210" s="285">
        <f t="shared" si="144"/>
        <v>26</v>
      </c>
      <c r="M210" s="285">
        <f t="shared" si="144"/>
        <v>26</v>
      </c>
      <c r="N210" s="285">
        <f t="shared" si="144"/>
        <v>27</v>
      </c>
      <c r="O210" s="285">
        <f t="shared" si="144"/>
        <v>27</v>
      </c>
    </row>
    <row r="211" spans="1:16" ht="15" customHeight="1" x14ac:dyDescent="0.25">
      <c r="B211" s="320" t="s">
        <v>137</v>
      </c>
      <c r="C211" s="321"/>
      <c r="D211" s="286">
        <f>D201+D205</f>
        <v>0</v>
      </c>
      <c r="E211" s="286">
        <f t="shared" ref="E211:O212" si="145">E201+E205</f>
        <v>0</v>
      </c>
      <c r="F211" s="286">
        <f t="shared" si="145"/>
        <v>0</v>
      </c>
      <c r="G211" s="286">
        <f t="shared" si="145"/>
        <v>0</v>
      </c>
      <c r="H211" s="286">
        <f t="shared" si="145"/>
        <v>0</v>
      </c>
      <c r="I211" s="286">
        <f t="shared" si="145"/>
        <v>0</v>
      </c>
      <c r="J211" s="286">
        <f t="shared" si="145"/>
        <v>0</v>
      </c>
      <c r="K211" s="286">
        <f t="shared" si="145"/>
        <v>0</v>
      </c>
      <c r="L211" s="286">
        <f t="shared" si="145"/>
        <v>0</v>
      </c>
      <c r="M211" s="286">
        <f t="shared" si="145"/>
        <v>0</v>
      </c>
      <c r="N211" s="286">
        <f t="shared" si="145"/>
        <v>0</v>
      </c>
      <c r="O211" s="286">
        <f t="shared" si="145"/>
        <v>0</v>
      </c>
    </row>
    <row r="212" spans="1:16" ht="17.25" customHeight="1" x14ac:dyDescent="0.25">
      <c r="B212" s="318" t="s">
        <v>101</v>
      </c>
      <c r="C212" s="319"/>
      <c r="D212" s="287">
        <f>D202+D206</f>
        <v>1</v>
      </c>
      <c r="E212" s="287">
        <f t="shared" si="145"/>
        <v>1</v>
      </c>
      <c r="F212" s="287">
        <f t="shared" si="145"/>
        <v>1</v>
      </c>
      <c r="G212" s="287">
        <f t="shared" si="145"/>
        <v>1</v>
      </c>
      <c r="H212" s="287">
        <f t="shared" si="145"/>
        <v>1</v>
      </c>
      <c r="I212" s="287">
        <f t="shared" si="145"/>
        <v>1</v>
      </c>
      <c r="J212" s="287">
        <f t="shared" si="145"/>
        <v>1</v>
      </c>
      <c r="K212" s="287">
        <f t="shared" si="145"/>
        <v>1</v>
      </c>
      <c r="L212" s="287">
        <f t="shared" si="145"/>
        <v>1</v>
      </c>
      <c r="M212" s="287">
        <f t="shared" si="145"/>
        <v>1</v>
      </c>
      <c r="N212" s="287">
        <f t="shared" si="145"/>
        <v>1</v>
      </c>
      <c r="O212" s="287">
        <f t="shared" si="145"/>
        <v>1</v>
      </c>
    </row>
    <row r="213" spans="1:16" ht="18" customHeight="1" x14ac:dyDescent="0.25">
      <c r="B213" s="322" t="s">
        <v>138</v>
      </c>
      <c r="C213" s="323"/>
      <c r="D213" s="288">
        <f>D209+D211</f>
        <v>25</v>
      </c>
      <c r="E213" s="288">
        <f t="shared" ref="E213:O214" si="146">E209+E211</f>
        <v>25</v>
      </c>
      <c r="F213" s="288">
        <f t="shared" si="146"/>
        <v>25</v>
      </c>
      <c r="G213" s="288">
        <f t="shared" si="146"/>
        <v>25</v>
      </c>
      <c r="H213" s="288">
        <f t="shared" si="146"/>
        <v>25</v>
      </c>
      <c r="I213" s="288">
        <f t="shared" si="146"/>
        <v>25</v>
      </c>
      <c r="J213" s="288">
        <f t="shared" si="146"/>
        <v>25</v>
      </c>
      <c r="K213" s="288">
        <f t="shared" si="146"/>
        <v>25</v>
      </c>
      <c r="L213" s="288">
        <f t="shared" si="146"/>
        <v>25</v>
      </c>
      <c r="M213" s="288">
        <f t="shared" si="146"/>
        <v>25</v>
      </c>
      <c r="N213" s="288">
        <f t="shared" si="146"/>
        <v>25</v>
      </c>
      <c r="O213" s="288">
        <f t="shared" si="146"/>
        <v>25</v>
      </c>
    </row>
    <row r="214" spans="1:16" ht="18.75" customHeight="1" thickBot="1" x14ac:dyDescent="0.3">
      <c r="B214" s="324" t="s">
        <v>102</v>
      </c>
      <c r="C214" s="325"/>
      <c r="D214" s="289">
        <f>D210+D212</f>
        <v>27</v>
      </c>
      <c r="E214" s="289">
        <f t="shared" si="146"/>
        <v>27</v>
      </c>
      <c r="F214" s="289">
        <f t="shared" si="146"/>
        <v>27</v>
      </c>
      <c r="G214" s="289">
        <f t="shared" si="146"/>
        <v>27</v>
      </c>
      <c r="H214" s="289">
        <f t="shared" si="146"/>
        <v>27</v>
      </c>
      <c r="I214" s="289">
        <f t="shared" si="146"/>
        <v>27</v>
      </c>
      <c r="J214" s="289">
        <f t="shared" si="146"/>
        <v>27</v>
      </c>
      <c r="K214" s="289">
        <f t="shared" si="146"/>
        <v>27</v>
      </c>
      <c r="L214" s="289">
        <f t="shared" si="146"/>
        <v>27</v>
      </c>
      <c r="M214" s="289">
        <f t="shared" si="146"/>
        <v>27</v>
      </c>
      <c r="N214" s="289">
        <f t="shared" si="146"/>
        <v>28</v>
      </c>
      <c r="O214" s="289">
        <f t="shared" si="146"/>
        <v>28</v>
      </c>
    </row>
    <row r="215" spans="1:16" ht="18.75" x14ac:dyDescent="0.25">
      <c r="B215" s="307" t="s">
        <v>103</v>
      </c>
      <c r="C215" s="290" t="s">
        <v>104</v>
      </c>
      <c r="D215" s="291">
        <f t="shared" ref="D215:O215" si="147">D213/(D173/1000)</f>
        <v>4.7294740824820281</v>
      </c>
      <c r="E215" s="291">
        <f t="shared" si="147"/>
        <v>4.7241118669690101</v>
      </c>
      <c r="F215" s="291">
        <f t="shared" si="147"/>
        <v>4.71342383107089</v>
      </c>
      <c r="G215" s="291">
        <f t="shared" si="147"/>
        <v>4.706325301204819</v>
      </c>
      <c r="H215" s="291">
        <f t="shared" si="147"/>
        <v>4.7001316036849028</v>
      </c>
      <c r="I215" s="291">
        <f t="shared" si="147"/>
        <v>4.6957175056348612</v>
      </c>
      <c r="J215" s="291">
        <f t="shared" si="147"/>
        <v>4.687792987061691</v>
      </c>
      <c r="K215" s="292">
        <f t="shared" si="147"/>
        <v>4.6702783485895765</v>
      </c>
      <c r="L215" s="292">
        <f t="shared" si="147"/>
        <v>4.6641791044776113</v>
      </c>
      <c r="M215" s="292">
        <f t="shared" si="147"/>
        <v>4.6659201194475557</v>
      </c>
      <c r="N215" s="292">
        <f t="shared" si="147"/>
        <v>4.662439388287952</v>
      </c>
      <c r="O215" s="292">
        <f t="shared" si="147"/>
        <v>4.6537602382725245</v>
      </c>
    </row>
    <row r="216" spans="1:16" ht="15" customHeight="1" thickBot="1" x14ac:dyDescent="0.3">
      <c r="B216" s="308"/>
      <c r="C216" s="293" t="s">
        <v>105</v>
      </c>
      <c r="D216" s="294">
        <f t="shared" ref="D216:O216" si="148">D209/(D173/1000)</f>
        <v>4.7294740824820281</v>
      </c>
      <c r="E216" s="294">
        <f t="shared" si="148"/>
        <v>4.7241118669690101</v>
      </c>
      <c r="F216" s="294">
        <f t="shared" si="148"/>
        <v>4.71342383107089</v>
      </c>
      <c r="G216" s="294">
        <f t="shared" si="148"/>
        <v>4.706325301204819</v>
      </c>
      <c r="H216" s="294">
        <f t="shared" si="148"/>
        <v>4.7001316036849028</v>
      </c>
      <c r="I216" s="294">
        <f t="shared" si="148"/>
        <v>4.6957175056348612</v>
      </c>
      <c r="J216" s="294">
        <f t="shared" si="148"/>
        <v>4.687792987061691</v>
      </c>
      <c r="K216" s="295">
        <f t="shared" si="148"/>
        <v>4.6702783485895765</v>
      </c>
      <c r="L216" s="295">
        <f t="shared" si="148"/>
        <v>4.6641791044776113</v>
      </c>
      <c r="M216" s="295">
        <f t="shared" si="148"/>
        <v>4.6659201194475557</v>
      </c>
      <c r="N216" s="295">
        <f t="shared" si="148"/>
        <v>4.662439388287952</v>
      </c>
      <c r="O216" s="295">
        <f t="shared" si="148"/>
        <v>4.6537602382725245</v>
      </c>
      <c r="P216" s="23">
        <v>21</v>
      </c>
    </row>
    <row r="217" spans="1:16" x14ac:dyDescent="0.25">
      <c r="B217" s="309" t="s">
        <v>106</v>
      </c>
      <c r="C217" s="296" t="s">
        <v>107</v>
      </c>
      <c r="D217" s="150">
        <f>+[2]PIGOO!B39</f>
        <v>0</v>
      </c>
      <c r="E217" s="150">
        <f>+[2]PIGOO!C39</f>
        <v>19689.650000000001</v>
      </c>
      <c r="F217" s="150">
        <f>+[2]PIGOO!D39</f>
        <v>65853.95</v>
      </c>
      <c r="G217" s="150">
        <f>+[2]PIGOO!E39</f>
        <v>247922.59</v>
      </c>
      <c r="H217" s="150">
        <f>+[2]PIGOO!F39</f>
        <v>325620</v>
      </c>
      <c r="I217" s="150">
        <f>+[2]PIGOO!G39</f>
        <v>136711.72</v>
      </c>
      <c r="J217" s="150">
        <f>+[2]PIGOO!H39</f>
        <v>23289.84</v>
      </c>
      <c r="K217" s="150">
        <f>+[2]PIGOO!I39</f>
        <v>123601.8</v>
      </c>
      <c r="L217" s="150">
        <f>+[2]PIGOO!J39</f>
        <v>43338.76</v>
      </c>
      <c r="M217" s="150">
        <f>+[2]PIGOO!K39</f>
        <v>15634.08</v>
      </c>
      <c r="N217" s="150">
        <f>+[2]PIGOO!L39</f>
        <v>10691.52</v>
      </c>
      <c r="O217" s="150">
        <f>+[2]PIGOO!M39</f>
        <v>51172.639999999999</v>
      </c>
    </row>
    <row r="218" spans="1:16" ht="15" customHeight="1" thickBot="1" x14ac:dyDescent="0.3">
      <c r="B218" s="309"/>
      <c r="C218" s="297" t="s">
        <v>108</v>
      </c>
      <c r="D218" s="35">
        <f>D217</f>
        <v>0</v>
      </c>
      <c r="E218" s="35">
        <f>D218+E217</f>
        <v>19689.650000000001</v>
      </c>
      <c r="F218" s="35">
        <f t="shared" ref="F218:O218" si="149">E218+F217</f>
        <v>85543.6</v>
      </c>
      <c r="G218" s="35">
        <f t="shared" si="149"/>
        <v>333466.19</v>
      </c>
      <c r="H218" s="35">
        <f t="shared" si="149"/>
        <v>659086.18999999994</v>
      </c>
      <c r="I218" s="35">
        <f t="shared" si="149"/>
        <v>795797.90999999992</v>
      </c>
      <c r="J218" s="35">
        <f t="shared" si="149"/>
        <v>819087.74999999988</v>
      </c>
      <c r="K218" s="35">
        <f t="shared" si="149"/>
        <v>942689.54999999993</v>
      </c>
      <c r="L218" s="35">
        <f t="shared" si="149"/>
        <v>986028.30999999994</v>
      </c>
      <c r="M218" s="35">
        <f t="shared" si="149"/>
        <v>1001662.3899999999</v>
      </c>
      <c r="N218" s="35">
        <f t="shared" si="149"/>
        <v>1012353.9099999999</v>
      </c>
      <c r="O218" s="35">
        <f t="shared" si="149"/>
        <v>1063526.5499999998</v>
      </c>
    </row>
    <row r="219" spans="1:16" ht="15" customHeight="1" x14ac:dyDescent="0.25">
      <c r="A219" s="310" t="s">
        <v>109</v>
      </c>
      <c r="B219" s="313" t="s">
        <v>110</v>
      </c>
      <c r="C219" s="298" t="s">
        <v>111</v>
      </c>
      <c r="D219" s="22">
        <v>27195.25</v>
      </c>
      <c r="E219" s="22">
        <v>27195.25</v>
      </c>
      <c r="F219" s="22">
        <v>27195.25</v>
      </c>
      <c r="G219" s="22">
        <v>27195.25</v>
      </c>
      <c r="H219" s="22">
        <v>27195.25</v>
      </c>
      <c r="I219" s="22">
        <v>27195.25</v>
      </c>
      <c r="J219" s="22">
        <v>27195.25</v>
      </c>
      <c r="K219" s="22">
        <v>27195.25</v>
      </c>
      <c r="L219" s="22">
        <v>27195.25</v>
      </c>
      <c r="M219" s="22">
        <v>27195.25</v>
      </c>
      <c r="N219" s="81">
        <v>27195</v>
      </c>
      <c r="O219" s="81">
        <v>27195</v>
      </c>
    </row>
    <row r="220" spans="1:16" ht="15.75" customHeight="1" x14ac:dyDescent="0.25">
      <c r="A220" s="311"/>
      <c r="B220" s="314"/>
      <c r="C220" s="299" t="s">
        <v>112</v>
      </c>
      <c r="D220" s="72">
        <v>5117.05</v>
      </c>
      <c r="E220" s="73">
        <v>4079</v>
      </c>
      <c r="F220" s="73">
        <v>4497</v>
      </c>
      <c r="G220" s="73">
        <v>4497</v>
      </c>
      <c r="H220" s="73">
        <v>4134</v>
      </c>
      <c r="I220" s="73">
        <v>4328</v>
      </c>
      <c r="J220" s="73">
        <v>4328</v>
      </c>
      <c r="K220" s="73">
        <v>4328</v>
      </c>
      <c r="L220" s="73">
        <v>4328</v>
      </c>
      <c r="M220" s="73">
        <v>4328</v>
      </c>
      <c r="N220" s="73">
        <v>5249.67</v>
      </c>
      <c r="O220" s="73">
        <v>5636.79</v>
      </c>
    </row>
    <row r="221" spans="1:16" ht="15.75" thickBot="1" x14ac:dyDescent="0.3">
      <c r="A221" s="312"/>
      <c r="B221" s="315"/>
      <c r="C221" s="300" t="s">
        <v>113</v>
      </c>
      <c r="D221" s="301">
        <v>0</v>
      </c>
      <c r="E221" s="302">
        <v>0</v>
      </c>
      <c r="F221" s="302">
        <v>0</v>
      </c>
      <c r="G221" s="302">
        <v>0</v>
      </c>
      <c r="H221" s="302">
        <v>0</v>
      </c>
      <c r="I221" s="302">
        <v>0</v>
      </c>
      <c r="J221" s="302">
        <v>0</v>
      </c>
      <c r="K221" s="302">
        <v>0</v>
      </c>
      <c r="L221" s="302">
        <v>0</v>
      </c>
      <c r="M221" s="302">
        <v>0</v>
      </c>
      <c r="N221" s="302">
        <v>0</v>
      </c>
      <c r="O221" s="302">
        <v>0</v>
      </c>
    </row>
    <row r="222" spans="1:16" s="303" customFormat="1" x14ac:dyDescent="0.25">
      <c r="B222" s="304" t="s">
        <v>114</v>
      </c>
    </row>
    <row r="223" spans="1:16" s="303" customFormat="1" x14ac:dyDescent="0.25"/>
    <row r="224" spans="1:16" s="303" customFormat="1" x14ac:dyDescent="0.25"/>
    <row r="225" spans="2:11" s="303" customFormat="1" x14ac:dyDescent="0.25"/>
    <row r="226" spans="2:11" s="303" customFormat="1" x14ac:dyDescent="0.25">
      <c r="B226" s="304"/>
      <c r="C226" s="304"/>
      <c r="D226" s="305" t="s">
        <v>119</v>
      </c>
      <c r="E226" s="304"/>
      <c r="F226" s="304"/>
      <c r="G226" s="304"/>
      <c r="J226" s="304" t="s">
        <v>119</v>
      </c>
      <c r="K226" s="304"/>
    </row>
    <row r="227" spans="2:11" s="303" customFormat="1" x14ac:dyDescent="0.25">
      <c r="B227" s="305"/>
      <c r="C227" s="306"/>
      <c r="D227" s="305" t="s">
        <v>115</v>
      </c>
      <c r="E227" s="306"/>
      <c r="G227" s="306"/>
      <c r="K227" s="306" t="s">
        <v>116</v>
      </c>
    </row>
    <row r="228" spans="2:11" s="303" customFormat="1" x14ac:dyDescent="0.25">
      <c r="B228" s="306"/>
      <c r="C228" s="306"/>
      <c r="D228" s="306" t="s">
        <v>117</v>
      </c>
      <c r="E228" s="306"/>
      <c r="G228" s="306"/>
      <c r="K228" s="306" t="s">
        <v>118</v>
      </c>
    </row>
    <row r="229" spans="2:11" x14ac:dyDescent="0.25">
      <c r="B229" s="2"/>
    </row>
  </sheetData>
  <mergeCells count="79">
    <mergeCell ref="A34:A35"/>
    <mergeCell ref="B34:B39"/>
    <mergeCell ref="A1:O4"/>
    <mergeCell ref="B6:C6"/>
    <mergeCell ref="A7:A8"/>
    <mergeCell ref="B7:B12"/>
    <mergeCell ref="A13:A14"/>
    <mergeCell ref="B13:B18"/>
    <mergeCell ref="A19:A20"/>
    <mergeCell ref="B19:B24"/>
    <mergeCell ref="A25:A26"/>
    <mergeCell ref="B25:B30"/>
    <mergeCell ref="B31:B33"/>
    <mergeCell ref="A79:A80"/>
    <mergeCell ref="B79:B84"/>
    <mergeCell ref="B40:B45"/>
    <mergeCell ref="A46:A47"/>
    <mergeCell ref="B46:B51"/>
    <mergeCell ref="B52:B54"/>
    <mergeCell ref="A55:A56"/>
    <mergeCell ref="B55:B60"/>
    <mergeCell ref="A61:A62"/>
    <mergeCell ref="B61:B66"/>
    <mergeCell ref="A67:A68"/>
    <mergeCell ref="B67:B72"/>
    <mergeCell ref="B73:B78"/>
    <mergeCell ref="I97:I98"/>
    <mergeCell ref="J97:J98"/>
    <mergeCell ref="B85:B87"/>
    <mergeCell ref="B88:B90"/>
    <mergeCell ref="B91:B93"/>
    <mergeCell ref="B95:B96"/>
    <mergeCell ref="B97:B98"/>
    <mergeCell ref="D97:D98"/>
    <mergeCell ref="E97:E98"/>
    <mergeCell ref="F97:F98"/>
    <mergeCell ref="G97:G98"/>
    <mergeCell ref="H97:H98"/>
    <mergeCell ref="B99:B110"/>
    <mergeCell ref="K97:K98"/>
    <mergeCell ref="L97:L98"/>
    <mergeCell ref="M97:M98"/>
    <mergeCell ref="N97:N98"/>
    <mergeCell ref="O97:O98"/>
    <mergeCell ref="A111:A112"/>
    <mergeCell ref="B111:B116"/>
    <mergeCell ref="A117:A118"/>
    <mergeCell ref="B117:B122"/>
    <mergeCell ref="A123:A124"/>
    <mergeCell ref="B123:B128"/>
    <mergeCell ref="A129:A130"/>
    <mergeCell ref="B129:B134"/>
    <mergeCell ref="A135:A136"/>
    <mergeCell ref="B135:B140"/>
    <mergeCell ref="A141:A142"/>
    <mergeCell ref="B141:B146"/>
    <mergeCell ref="A147:A148"/>
    <mergeCell ref="B147:B152"/>
    <mergeCell ref="B153:B155"/>
    <mergeCell ref="A156:A157"/>
    <mergeCell ref="B156:B163"/>
    <mergeCell ref="A161:A163"/>
    <mergeCell ref="A164:A192"/>
    <mergeCell ref="B164:B186"/>
    <mergeCell ref="A193:A208"/>
    <mergeCell ref="B193:B196"/>
    <mergeCell ref="B197:B200"/>
    <mergeCell ref="B201:B204"/>
    <mergeCell ref="B205:B208"/>
    <mergeCell ref="B209:C209"/>
    <mergeCell ref="B210:C210"/>
    <mergeCell ref="B211:C211"/>
    <mergeCell ref="B212:C212"/>
    <mergeCell ref="B213:C213"/>
    <mergeCell ref="B214:C214"/>
    <mergeCell ref="B215:B216"/>
    <mergeCell ref="B217:B218"/>
    <mergeCell ref="A219:A221"/>
    <mergeCell ref="B219:B221"/>
  </mergeCells>
  <pageMargins left="0.23622047244094491" right="0.23622047244094491" top="0.38" bottom="0.63" header="0.31496062992125984" footer="0.31496062992125984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</vt:lpstr>
      <vt:lpstr>INDICADORES!Títulos_a_imprimir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DireccionFinanciera</cp:lastModifiedBy>
  <cp:lastPrinted>2022-02-02T20:57:39Z</cp:lastPrinted>
  <dcterms:created xsi:type="dcterms:W3CDTF">2022-02-01T20:40:50Z</dcterms:created>
  <dcterms:modified xsi:type="dcterms:W3CDTF">2023-01-25T22:15:46Z</dcterms:modified>
</cp:coreProperties>
</file>